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M:\01_IR\33_ウェブ掲示・メール配信\01_ウェブ掲示\02_webグラフデータ\FY25 2Q\"/>
    </mc:Choice>
  </mc:AlternateContent>
  <xr:revisionPtr revIDLastSave="0" documentId="13_ncr:1_{7358D8D7-0689-459D-B926-3F3AC5B808E9}" xr6:coauthVersionLast="47" xr6:coauthVersionMax="47" xr10:uidLastSave="{00000000-0000-0000-0000-000000000000}"/>
  <bookViews>
    <workbookView xWindow="-108" yWindow="-108" windowWidth="23256" windowHeight="12576" tabRatio="794" xr2:uid="{00000000-000D-0000-FFFF-FFFF00000000}"/>
  </bookViews>
  <sheets>
    <sheet name="2018-2024" sheetId="11" r:id="rId1"/>
    <sheet name="1997-2018" sheetId="1" r:id="rId2"/>
  </sheets>
  <definedNames>
    <definedName name="_xlnm.Print_Area" localSheetId="1">'1997-2018'!$B$1:$Y$39</definedName>
    <definedName name="_xlnm.Print_Area" localSheetId="0">'2018-2024'!$B$1:$Q$42</definedName>
    <definedName name="_xlnm.Print_Titles" localSheetId="1">'1997-2018'!$B:$C,'1997-2018'!$4:$4</definedName>
    <definedName name="_xlnm.Print_Titles" localSheetId="0">'2018-2024'!$B:$B,'2018-2024'!$4:$4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S12" i="1"/>
  <c r="R12" i="1"/>
  <c r="Q12" i="1"/>
  <c r="P12" i="1"/>
  <c r="O12" i="1"/>
  <c r="N12" i="1"/>
  <c r="M12" i="1"/>
  <c r="K12" i="1"/>
  <c r="J12" i="1"/>
  <c r="I12" i="1"/>
  <c r="H12" i="1"/>
  <c r="G12" i="1"/>
  <c r="F12" i="1"/>
  <c r="E12" i="1"/>
  <c r="D12" i="1"/>
  <c r="T16" i="1"/>
  <c r="S16" i="1"/>
  <c r="R16" i="1"/>
  <c r="Q16" i="1"/>
  <c r="P16" i="1"/>
  <c r="O16" i="1"/>
  <c r="N16" i="1"/>
  <c r="M16" i="1"/>
  <c r="L16" i="1"/>
  <c r="K16" i="1"/>
  <c r="J16" i="1"/>
  <c r="I16" i="1"/>
  <c r="H16" i="1"/>
  <c r="G16" i="1"/>
  <c r="F16" i="1"/>
  <c r="E16" i="1"/>
  <c r="D16" i="1"/>
  <c r="T13" i="1"/>
  <c r="S13" i="1"/>
  <c r="R13" i="1"/>
  <c r="Q13" i="1"/>
  <c r="P13" i="1"/>
  <c r="O13" i="1"/>
  <c r="N13" i="1"/>
  <c r="M13" i="1"/>
  <c r="L13" i="1"/>
  <c r="K13" i="1"/>
  <c r="J13" i="1"/>
  <c r="I13" i="1"/>
  <c r="H13" i="1"/>
  <c r="G13" i="1"/>
  <c r="F13" i="1"/>
  <c r="E13" i="1"/>
  <c r="D13" i="1"/>
  <c r="S25" i="1"/>
  <c r="R25" i="1"/>
  <c r="Q25" i="1"/>
  <c r="P25" i="1"/>
  <c r="H25" i="1"/>
  <c r="D25" i="1"/>
  <c r="O25" i="1"/>
  <c r="N25" i="1"/>
  <c r="M25" i="1"/>
  <c r="L25" i="1"/>
  <c r="K25" i="1"/>
  <c r="J25" i="1"/>
  <c r="I25" i="1"/>
  <c r="G25" i="1"/>
  <c r="F25" i="1"/>
  <c r="E25" i="1"/>
</calcChain>
</file>

<file path=xl/sharedStrings.xml><?xml version="1.0" encoding="utf-8"?>
<sst xmlns="http://schemas.openxmlformats.org/spreadsheetml/2006/main" count="122" uniqueCount="75">
  <si>
    <t>-</t>
  </si>
  <si>
    <t>For the years ended March 31,</t>
    <phoneticPr fontId="2"/>
  </si>
  <si>
    <t xml:space="preserve">Percentages are computed based on amounts rounded up/down to the nearest millions yen.
</t>
    <phoneticPr fontId="2"/>
  </si>
  <si>
    <t xml:space="preserve">The figures in the above table are recorded as of each fiscal term. No figures have been restated due to changes in accounting standards.
</t>
    <phoneticPr fontId="2"/>
  </si>
  <si>
    <t xml:space="preserve">(D)  Free cash flow = Cash flow from operating activities + Cash flows from investing activities </t>
    <phoneticPr fontId="2"/>
  </si>
  <si>
    <t>(E)  EBITDA = Income before income taxes + Depreciation and amortization + Interest expense</t>
    <phoneticPr fontId="2"/>
  </si>
  <si>
    <t>Kyocera Corporation undertook a stock split at the ratio of 2 for 1 of all common shares on October 1, 2013, EPS and Cash dividends per share in each fiscal year are retrospectively re-calculated based on the ratio of the stock split.</t>
    <phoneticPr fontId="2"/>
  </si>
  <si>
    <t xml:space="preserve">(B)  ROA (%) = Income before income taxes / average total assets between each fiscal year and each prior fiscal year </t>
    <phoneticPr fontId="2"/>
  </si>
  <si>
    <t xml:space="preserve">(A)  EPS is calculated based on the weighted average number of shares of common stock equivalents outstanding during each fiscal year period
</t>
    <phoneticPr fontId="2"/>
  </si>
  <si>
    <t xml:space="preserve">(C)  ROE (%) = Net income / average total Kyocera Corporation's shareholders' equity between each fiscal year and each prior fiscal year </t>
    <phoneticPr fontId="2"/>
  </si>
  <si>
    <t>U.S. GAAP</t>
    <phoneticPr fontId="2"/>
  </si>
  <si>
    <t>IFRS</t>
    <phoneticPr fontId="2"/>
  </si>
  <si>
    <t xml:space="preserve">(B)  ROA (%) = Profit before income taxes / average total assets between each fiscal year and each prior fiscal year </t>
    <phoneticPr fontId="2"/>
  </si>
  <si>
    <t xml:space="preserve">(C)  ROE (%) = Profit attributable to owners of the parent / average equity attributable to owners of the parent between each fiscal year and each prior fiscal year </t>
    <phoneticPr fontId="2"/>
  </si>
  <si>
    <r>
      <t>F</t>
    </r>
    <r>
      <rPr>
        <sz val="11"/>
        <rFont val="ＭＳ Ｐゴシック"/>
        <family val="3"/>
        <charset val="128"/>
      </rPr>
      <t xml:space="preserve">Y : </t>
    </r>
    <r>
      <rPr>
        <sz val="11"/>
        <rFont val="ＭＳ Ｐゴシック"/>
        <family val="3"/>
        <charset val="128"/>
      </rPr>
      <t>For the years ended March 31</t>
    </r>
    <r>
      <rPr>
        <sz val="11"/>
        <rFont val="ＭＳ Ｐゴシック"/>
        <family val="3"/>
        <charset val="128"/>
      </rPr>
      <t>.</t>
    </r>
    <phoneticPr fontId="2"/>
  </si>
  <si>
    <t>Kyocera has adopted IFRS in lieu of U.S.GAAP from the year ended March 31, 2019 (FY2019). Accordingly, financial results for FY2018 have been reclassified in accordance with IFRS.</t>
    <phoneticPr fontId="2"/>
  </si>
  <si>
    <t>Major consolidated financial data (from FY1997 to FY2018, U.S. GAAP)</t>
    <phoneticPr fontId="2"/>
  </si>
  <si>
    <t xml:space="preserve">(Billions of yen) </t>
    <phoneticPr fontId="2"/>
  </si>
  <si>
    <t>(%)</t>
    <phoneticPr fontId="2"/>
  </si>
  <si>
    <t>(yen)</t>
    <phoneticPr fontId="2"/>
  </si>
  <si>
    <t xml:space="preserve"> 10) Total assets</t>
    <phoneticPr fontId="2"/>
  </si>
  <si>
    <t xml:space="preserve">   9) Cash dividends per share</t>
    <phoneticPr fontId="2"/>
  </si>
  <si>
    <t xml:space="preserve">   8) EPS (A)</t>
    <phoneticPr fontId="2"/>
  </si>
  <si>
    <t xml:space="preserve">   7) Profit attributable to owners of the parent to sales revenue</t>
    <phoneticPr fontId="2"/>
  </si>
  <si>
    <t xml:space="preserve">   6) Profit attributable to owners of the parent</t>
    <phoneticPr fontId="2"/>
  </si>
  <si>
    <t xml:space="preserve">   5) Profit before income taxes to sales revenue</t>
    <phoneticPr fontId="2"/>
  </si>
  <si>
    <t xml:space="preserve">   4) Profit before income taxes</t>
    <phoneticPr fontId="2"/>
  </si>
  <si>
    <t xml:space="preserve">   3) Operating profit to sales revenue</t>
    <phoneticPr fontId="2"/>
  </si>
  <si>
    <t xml:space="preserve">   2) Operating profit</t>
    <phoneticPr fontId="2"/>
  </si>
  <si>
    <t xml:space="preserve">   1) Sales revenue</t>
    <phoneticPr fontId="2"/>
  </si>
  <si>
    <t xml:space="preserve"> 13) ROA (B)</t>
    <phoneticPr fontId="2"/>
  </si>
  <si>
    <t xml:space="preserve"> 14) ROE (C)</t>
    <phoneticPr fontId="2"/>
  </si>
  <si>
    <t xml:space="preserve"> 15) Capital expenditures</t>
    <phoneticPr fontId="2"/>
  </si>
  <si>
    <t xml:space="preserve"> 17) R&amp;D expenses</t>
    <phoneticPr fontId="2"/>
  </si>
  <si>
    <t xml:space="preserve"> 18) Cash flows from operating activities</t>
    <phoneticPr fontId="2"/>
  </si>
  <si>
    <t xml:space="preserve"> 19) Cash flows from investing activities</t>
    <phoneticPr fontId="2"/>
  </si>
  <si>
    <t xml:space="preserve"> 20) Cash flows from financing activities</t>
    <phoneticPr fontId="2"/>
  </si>
  <si>
    <t xml:space="preserve"> 23) Number of employees</t>
    <phoneticPr fontId="2"/>
  </si>
  <si>
    <t xml:space="preserve"> 21) Free cash flow (D)</t>
    <phoneticPr fontId="2"/>
  </si>
  <si>
    <t xml:space="preserve"> 22) EBITDA (E)</t>
    <phoneticPr fontId="2"/>
  </si>
  <si>
    <t>(Diluted-yen)</t>
    <phoneticPr fontId="2"/>
  </si>
  <si>
    <t xml:space="preserve">   1) Net sales</t>
    <phoneticPr fontId="2"/>
  </si>
  <si>
    <r>
      <t xml:space="preserve">   2) Profit from </t>
    </r>
    <r>
      <rPr>
        <sz val="11"/>
        <rFont val="ＭＳ Ｐゴシック"/>
        <family val="3"/>
        <charset val="128"/>
      </rPr>
      <t>operations</t>
    </r>
    <phoneticPr fontId="2"/>
  </si>
  <si>
    <r>
      <t xml:space="preserve">   4) I</t>
    </r>
    <r>
      <rPr>
        <sz val="11"/>
        <rFont val="ＭＳ Ｐゴシック"/>
        <family val="3"/>
        <charset val="128"/>
      </rPr>
      <t>ncome before income taxes</t>
    </r>
    <phoneticPr fontId="2"/>
  </si>
  <si>
    <t xml:space="preserve">   6) Net income attributable to Kyocera Corporation's shareholders</t>
    <phoneticPr fontId="2"/>
  </si>
  <si>
    <t xml:space="preserve"> 11) Total Kyocera Corporation's shareholders' equity </t>
    <phoneticPr fontId="2"/>
  </si>
  <si>
    <t xml:space="preserve"> 16) Depreciation</t>
    <phoneticPr fontId="2"/>
  </si>
  <si>
    <t xml:space="preserve">   3) Profit from operations to net sales</t>
    <phoneticPr fontId="2"/>
  </si>
  <si>
    <t xml:space="preserve">   5) Income before income taxes to net sales</t>
    <phoneticPr fontId="2"/>
  </si>
  <si>
    <t xml:space="preserve">   7) Net income attributable to Kyocera Corporation's shareholders to net sales</t>
    <phoneticPr fontId="2"/>
  </si>
  <si>
    <t xml:space="preserve"> 12) Kyocera Corporation's shareholders' equity per share (BPS)</t>
    <phoneticPr fontId="2"/>
  </si>
  <si>
    <t>(A)  EPS in FY2018 and FY2019 are calculated based on the weighted average number of shares of common stock equivalents outstanding during each fiscal year period</t>
    <phoneticPr fontId="2"/>
  </si>
  <si>
    <t>Amounts are rounded to the nearest unit.</t>
  </si>
  <si>
    <t>Amounts are rounded to the nearest unit.</t>
    <phoneticPr fontId="2"/>
  </si>
  <si>
    <t>*　35</t>
    <phoneticPr fontId="2"/>
  </si>
  <si>
    <t>* "Cash dividends per share" in FY2019 includes the commemoration dividend in the amount of 5 yen per share.</t>
    <phoneticPr fontId="2"/>
  </si>
  <si>
    <t>after the stock split at the ratio of 4 for 1 implemented on January 1, 2024.</t>
    <phoneticPr fontId="2"/>
  </si>
  <si>
    <t>Major consolidated financial data (from FY2018 to FY2024, IFRS)</t>
    <phoneticPr fontId="2"/>
  </si>
  <si>
    <t>(E)  EBITDA = Profit before income taxes + Depreciation and amortization + Finance expenses (excluding "Foreign exchange losses")</t>
    <phoneticPr fontId="2"/>
  </si>
  <si>
    <t xml:space="preserve">  10) Dividend payout ratio</t>
    <phoneticPr fontId="2"/>
  </si>
  <si>
    <t xml:space="preserve"> 11) Total assets</t>
    <phoneticPr fontId="2"/>
  </si>
  <si>
    <t xml:space="preserve"> 12) Equity attributable to owners of the parent</t>
    <phoneticPr fontId="2"/>
  </si>
  <si>
    <t xml:space="preserve"> 13) Equity per share attributable to owners of the parent (BPS)</t>
    <phoneticPr fontId="2"/>
  </si>
  <si>
    <t xml:space="preserve"> 14) ROA (B)</t>
    <phoneticPr fontId="2"/>
  </si>
  <si>
    <t xml:space="preserve"> 15) ROE (C)</t>
    <phoneticPr fontId="2"/>
  </si>
  <si>
    <t xml:space="preserve"> 16) Capital expenditures</t>
    <phoneticPr fontId="2"/>
  </si>
  <si>
    <t xml:space="preserve"> 17) Depreciation charge of property, plant and equipment</t>
    <phoneticPr fontId="2"/>
  </si>
  <si>
    <t xml:space="preserve"> 18) R&amp;D expenses</t>
    <phoneticPr fontId="2"/>
  </si>
  <si>
    <t xml:space="preserve"> 19) Cash flows from operating activities</t>
    <phoneticPr fontId="2"/>
  </si>
  <si>
    <t xml:space="preserve"> 20) Cash flows from investing activities</t>
    <phoneticPr fontId="2"/>
  </si>
  <si>
    <t xml:space="preserve"> 21) Cash flows from financing activities</t>
    <phoneticPr fontId="2"/>
  </si>
  <si>
    <t xml:space="preserve"> 22) Free cash flow (D)</t>
    <phoneticPr fontId="2"/>
  </si>
  <si>
    <t xml:space="preserve"> 23) EBITDA (E)</t>
    <phoneticPr fontId="2"/>
  </si>
  <si>
    <t xml:space="preserve"> 24) Number of employees</t>
    <phoneticPr fontId="2"/>
  </si>
  <si>
    <t>The figures of 8) EPS (A), 9) Cash dividends per share and 13) Equity per share attributable to owners of the parent (BPS) are calculated based on the number of the shares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</si>
</sst>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 ;[Red]\-#,##0.0\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5">
    <border>
      <left/>
      <right/>
      <top/>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shrinkToFit="1"/>
    </xf>
    <xf numFmtId="0" fontId="4" fillId="0" borderId="0" xfId="0" applyFont="1">
      <alignment vertical="center"/>
    </xf>
    <xf numFmtId="177" fontId="1" fillId="0" borderId="1" xfId="1" applyNumberFormat="1" applyFont="1" applyFill="1" applyBorder="1" applyAlignment="1">
      <alignment horizontal="right" vertical="center"/>
    </xf>
    <xf numFmtId="178" fontId="1" fillId="0" borderId="1" xfId="1" applyNumberFormat="1" applyFont="1" applyFill="1" applyBorder="1" applyAlignment="1">
      <alignment horizontal="right" vertical="center"/>
    </xf>
    <xf numFmtId="0" fontId="4" fillId="0" borderId="0" xfId="0" applyFont="1" applyAlignment="1">
      <alignment horizontal="left" vertical="center"/>
    </xf>
    <xf numFmtId="177" fontId="3" fillId="0" borderId="1" xfId="1" applyNumberFormat="1" applyFont="1" applyFill="1" applyBorder="1" applyAlignment="1">
      <alignment horizontal="right" vertical="center"/>
    </xf>
    <xf numFmtId="0" fontId="5" fillId="0" borderId="0" xfId="0" applyFont="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Continuous" vertical="center" wrapText="1"/>
    </xf>
    <xf numFmtId="0" fontId="3" fillId="2" borderId="3" xfId="0" applyFont="1" applyFill="1" applyBorder="1" applyAlignment="1">
      <alignment horizontal="centerContinuous" vertical="center" wrapText="1"/>
    </xf>
    <xf numFmtId="0" fontId="3" fillId="2" borderId="4" xfId="0" applyFont="1" applyFill="1" applyBorder="1" applyAlignment="1">
      <alignment horizontal="centerContinuous" vertical="center" wrapText="1"/>
    </xf>
    <xf numFmtId="0" fontId="1" fillId="2" borderId="2" xfId="0" applyFont="1" applyFill="1" applyBorder="1" applyAlignment="1">
      <alignment vertical="center" wrapText="1"/>
    </xf>
    <xf numFmtId="0" fontId="0" fillId="2" borderId="2" xfId="0" applyFill="1" applyBorder="1" applyAlignment="1">
      <alignment vertical="center" wrapText="1"/>
    </xf>
    <xf numFmtId="0" fontId="5" fillId="0" borderId="0" xfId="0" applyFont="1" applyAlignment="1">
      <alignment horizontal="right" vertical="center"/>
    </xf>
    <xf numFmtId="0" fontId="1" fillId="0" borderId="0" xfId="0" applyFont="1" applyAlignment="1">
      <alignment horizontal="right" vertical="center"/>
    </xf>
    <xf numFmtId="0" fontId="1" fillId="2" borderId="4" xfId="0" applyFont="1" applyFill="1" applyBorder="1" applyAlignment="1">
      <alignment horizontal="right" vertical="center" wrapText="1"/>
    </xf>
    <xf numFmtId="0" fontId="0" fillId="2" borderId="4" xfId="0" applyFill="1" applyBorder="1" applyAlignment="1">
      <alignment horizontal="right" vertical="center" wrapText="1"/>
    </xf>
    <xf numFmtId="0" fontId="4" fillId="0" borderId="0" xfId="0" applyFont="1" applyAlignment="1">
      <alignment horizontal="right" vertical="center"/>
    </xf>
    <xf numFmtId="0" fontId="0" fillId="3" borderId="2" xfId="0" applyFill="1" applyBorder="1" applyAlignment="1">
      <alignment vertical="center" wrapText="1"/>
    </xf>
    <xf numFmtId="0" fontId="0" fillId="3" borderId="4" xfId="0" applyFill="1" applyBorder="1" applyAlignment="1">
      <alignment horizontal="right" vertical="center" wrapText="1"/>
    </xf>
    <xf numFmtId="177" fontId="3" fillId="3" borderId="1" xfId="0" applyNumberFormat="1" applyFont="1" applyFill="1" applyBorder="1" applyAlignment="1">
      <alignment horizontal="right" vertical="center"/>
    </xf>
    <xf numFmtId="177" fontId="1" fillId="3" borderId="1" xfId="0" applyNumberFormat="1" applyFont="1" applyFill="1" applyBorder="1" applyAlignment="1">
      <alignment horizontal="right" vertical="center"/>
    </xf>
    <xf numFmtId="176" fontId="3" fillId="3" borderId="1" xfId="0" applyNumberFormat="1" applyFont="1" applyFill="1" applyBorder="1" applyAlignment="1">
      <alignment horizontal="right" vertical="center"/>
    </xf>
    <xf numFmtId="176" fontId="3" fillId="3" borderId="1" xfId="0" applyNumberFormat="1" applyFont="1" applyFill="1" applyBorder="1">
      <alignment vertical="center"/>
    </xf>
    <xf numFmtId="0" fontId="4" fillId="0" borderId="0" xfId="0" applyFont="1" applyAlignment="1">
      <alignment horizontal="left" vertical="center" wrapText="1"/>
    </xf>
    <xf numFmtId="0" fontId="0" fillId="0" borderId="2" xfId="0" applyBorder="1" applyAlignment="1">
      <alignment vertical="center" wrapText="1"/>
    </xf>
    <xf numFmtId="0" fontId="0" fillId="0" borderId="4" xfId="0" applyBorder="1" applyAlignment="1">
      <alignment horizontal="right" vertical="center" wrapText="1"/>
    </xf>
    <xf numFmtId="177" fontId="3" fillId="0" borderId="1" xfId="0" applyNumberFormat="1" applyFont="1" applyBorder="1" applyAlignment="1">
      <alignment horizontal="right" vertical="center"/>
    </xf>
    <xf numFmtId="177" fontId="1"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177" fontId="1" fillId="0" borderId="1" xfId="0" applyNumberFormat="1" applyFont="1" applyBorder="1">
      <alignment vertical="center"/>
    </xf>
    <xf numFmtId="177" fontId="3" fillId="3" borderId="1" xfId="1" applyNumberFormat="1" applyFont="1" applyFill="1" applyBorder="1" applyAlignment="1">
      <alignment horizontal="right" vertical="center"/>
    </xf>
    <xf numFmtId="177" fontId="1" fillId="3" borderId="1" xfId="1" applyNumberFormat="1" applyFont="1" applyFill="1" applyBorder="1" applyAlignment="1">
      <alignment horizontal="right" vertical="center"/>
    </xf>
    <xf numFmtId="176" fontId="3" fillId="0" borderId="1" xfId="0" applyNumberFormat="1" applyFont="1" applyBorder="1" applyAlignment="1">
      <alignment horizontal="center" vertical="center"/>
    </xf>
    <xf numFmtId="177" fontId="1" fillId="3" borderId="1" xfId="0" applyNumberFormat="1" applyFont="1" applyFill="1" applyBorder="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zoomScaleNormal="100" zoomScaleSheetLayoutView="100" workbookViewId="0">
      <selection activeCell="D5" sqref="D5"/>
    </sheetView>
  </sheetViews>
  <sheetFormatPr defaultColWidth="9" defaultRowHeight="13.2" x14ac:dyDescent="0.2"/>
  <cols>
    <col min="1" max="1" width="2.109375" style="1" customWidth="1"/>
    <col min="2" max="2" width="58.21875" style="2" customWidth="1"/>
    <col min="3" max="3" width="15.5546875" style="17" bestFit="1" customWidth="1"/>
    <col min="4" max="10" width="9.5546875" style="1" customWidth="1"/>
    <col min="11" max="16384" width="9" style="1"/>
  </cols>
  <sheetData>
    <row r="1" spans="2:10" ht="16.2" x14ac:dyDescent="0.2">
      <c r="B1" s="9" t="s">
        <v>57</v>
      </c>
      <c r="C1" s="16"/>
    </row>
    <row r="2" spans="2:10" ht="13.8" thickBot="1" x14ac:dyDescent="0.25"/>
    <row r="3" spans="2:10" ht="13.8" thickBot="1" x14ac:dyDescent="0.25">
      <c r="B3" s="14"/>
      <c r="C3" s="18"/>
      <c r="D3" s="38" t="s">
        <v>11</v>
      </c>
      <c r="E3" s="39"/>
      <c r="F3" s="39"/>
      <c r="G3" s="39"/>
      <c r="H3" s="39"/>
      <c r="I3" s="39"/>
      <c r="J3" s="40"/>
    </row>
    <row r="4" spans="2:10" ht="24" customHeight="1" thickBot="1" x14ac:dyDescent="0.25">
      <c r="B4" s="15" t="s">
        <v>14</v>
      </c>
      <c r="C4" s="19"/>
      <c r="D4" s="10">
        <v>2018</v>
      </c>
      <c r="E4" s="10">
        <v>2019</v>
      </c>
      <c r="F4" s="10">
        <v>2020</v>
      </c>
      <c r="G4" s="10">
        <v>2021</v>
      </c>
      <c r="H4" s="10">
        <v>2022</v>
      </c>
      <c r="I4" s="10">
        <v>2023</v>
      </c>
      <c r="J4" s="10">
        <v>2024</v>
      </c>
    </row>
    <row r="5" spans="2:10" ht="13.8" thickBot="1" x14ac:dyDescent="0.25">
      <c r="B5" s="28" t="s">
        <v>29</v>
      </c>
      <c r="C5" s="29" t="s">
        <v>17</v>
      </c>
      <c r="D5" s="30">
        <v>1577</v>
      </c>
      <c r="E5" s="30">
        <v>1623.7</v>
      </c>
      <c r="F5" s="30">
        <v>1599.1</v>
      </c>
      <c r="G5" s="30">
        <v>1526.9</v>
      </c>
      <c r="H5" s="30">
        <v>1838.9</v>
      </c>
      <c r="I5" s="30">
        <v>2025.3</v>
      </c>
      <c r="J5" s="30">
        <v>2004.2</v>
      </c>
    </row>
    <row r="6" spans="2:10" ht="13.8" thickBot="1" x14ac:dyDescent="0.25">
      <c r="B6" s="21" t="s">
        <v>28</v>
      </c>
      <c r="C6" s="22" t="s">
        <v>17</v>
      </c>
      <c r="D6" s="23">
        <v>90.7</v>
      </c>
      <c r="E6" s="23">
        <v>94.8</v>
      </c>
      <c r="F6" s="23">
        <v>100.2</v>
      </c>
      <c r="G6" s="23">
        <v>70.599999999999994</v>
      </c>
      <c r="H6" s="23">
        <v>148.9</v>
      </c>
      <c r="I6" s="23">
        <v>128.5</v>
      </c>
      <c r="J6" s="23">
        <v>92.9</v>
      </c>
    </row>
    <row r="7" spans="2:10" ht="15" customHeight="1" thickBot="1" x14ac:dyDescent="0.25">
      <c r="B7" s="28" t="s">
        <v>27</v>
      </c>
      <c r="C7" s="29" t="s">
        <v>18</v>
      </c>
      <c r="D7" s="30">
        <v>5.8</v>
      </c>
      <c r="E7" s="31">
        <v>5.8</v>
      </c>
      <c r="F7" s="31">
        <v>6.3</v>
      </c>
      <c r="G7" s="31">
        <v>4.5999999999999996</v>
      </c>
      <c r="H7" s="31">
        <v>8.1</v>
      </c>
      <c r="I7" s="31">
        <v>6.3</v>
      </c>
      <c r="J7" s="31">
        <v>4.5999999999999996</v>
      </c>
    </row>
    <row r="8" spans="2:10" ht="15" customHeight="1" thickBot="1" x14ac:dyDescent="0.25">
      <c r="B8" s="21" t="s">
        <v>26</v>
      </c>
      <c r="C8" s="22" t="s">
        <v>17</v>
      </c>
      <c r="D8" s="23">
        <v>130</v>
      </c>
      <c r="E8" s="23">
        <v>140.6</v>
      </c>
      <c r="F8" s="23">
        <v>148.80000000000001</v>
      </c>
      <c r="G8" s="23">
        <v>117.6</v>
      </c>
      <c r="H8" s="23">
        <v>198.9</v>
      </c>
      <c r="I8" s="23">
        <v>176.2</v>
      </c>
      <c r="J8" s="23">
        <v>136.1</v>
      </c>
    </row>
    <row r="9" spans="2:10" ht="15" customHeight="1" thickBot="1" x14ac:dyDescent="0.25">
      <c r="B9" s="28" t="s">
        <v>25</v>
      </c>
      <c r="C9" s="29" t="s">
        <v>18</v>
      </c>
      <c r="D9" s="30">
        <v>8.1999999999999993</v>
      </c>
      <c r="E9" s="30">
        <v>8.6999999999999993</v>
      </c>
      <c r="F9" s="30">
        <v>9.3000000000000007</v>
      </c>
      <c r="G9" s="30">
        <v>7.7</v>
      </c>
      <c r="H9" s="30">
        <v>10.8</v>
      </c>
      <c r="I9" s="30">
        <v>8.6999999999999993</v>
      </c>
      <c r="J9" s="30">
        <v>6.8</v>
      </c>
    </row>
    <row r="10" spans="2:10" ht="13.8" thickBot="1" x14ac:dyDescent="0.25">
      <c r="B10" s="21" t="s">
        <v>24</v>
      </c>
      <c r="C10" s="22" t="s">
        <v>17</v>
      </c>
      <c r="D10" s="23">
        <v>79.099999999999994</v>
      </c>
      <c r="E10" s="23">
        <v>103.2</v>
      </c>
      <c r="F10" s="23">
        <v>107.7</v>
      </c>
      <c r="G10" s="23">
        <v>90.2</v>
      </c>
      <c r="H10" s="23">
        <v>148.4</v>
      </c>
      <c r="I10" s="23">
        <v>128</v>
      </c>
      <c r="J10" s="23">
        <v>101.1</v>
      </c>
    </row>
    <row r="11" spans="2:10" ht="13.8" thickBot="1" x14ac:dyDescent="0.25">
      <c r="B11" s="28" t="s">
        <v>23</v>
      </c>
      <c r="C11" s="29" t="s">
        <v>18</v>
      </c>
      <c r="D11" s="30">
        <v>5</v>
      </c>
      <c r="E11" s="30">
        <v>6.4</v>
      </c>
      <c r="F11" s="30">
        <v>6.7</v>
      </c>
      <c r="G11" s="30">
        <v>5.9</v>
      </c>
      <c r="H11" s="30">
        <v>8.1</v>
      </c>
      <c r="I11" s="30">
        <v>6.3</v>
      </c>
      <c r="J11" s="30">
        <v>5</v>
      </c>
    </row>
    <row r="12" spans="2:10" ht="15" customHeight="1" thickBot="1" x14ac:dyDescent="0.25">
      <c r="B12" s="21" t="s">
        <v>22</v>
      </c>
      <c r="C12" s="22" t="s">
        <v>40</v>
      </c>
      <c r="D12" s="24">
        <v>53.8</v>
      </c>
      <c r="E12" s="23">
        <v>71.2</v>
      </c>
      <c r="F12" s="23">
        <v>74.3</v>
      </c>
      <c r="G12" s="23">
        <v>62.2</v>
      </c>
      <c r="H12" s="23">
        <v>102.8</v>
      </c>
      <c r="I12" s="23">
        <v>89.2</v>
      </c>
      <c r="J12" s="23">
        <v>71.599999999999994</v>
      </c>
    </row>
    <row r="13" spans="2:10" ht="13.8" thickBot="1" x14ac:dyDescent="0.25">
      <c r="B13" s="28" t="s">
        <v>21</v>
      </c>
      <c r="C13" s="29" t="s">
        <v>19</v>
      </c>
      <c r="D13" s="32">
        <v>30</v>
      </c>
      <c r="E13" s="32" t="s">
        <v>54</v>
      </c>
      <c r="F13" s="32">
        <v>40</v>
      </c>
      <c r="G13" s="32">
        <v>35</v>
      </c>
      <c r="H13" s="32">
        <v>45</v>
      </c>
      <c r="I13" s="32">
        <v>50</v>
      </c>
      <c r="J13" s="32">
        <v>50</v>
      </c>
    </row>
    <row r="14" spans="2:10" ht="13.8" thickBot="1" x14ac:dyDescent="0.25">
      <c r="B14" s="21" t="s">
        <v>59</v>
      </c>
      <c r="C14" s="22" t="s">
        <v>18</v>
      </c>
      <c r="D14" s="23">
        <v>55.8</v>
      </c>
      <c r="E14" s="23">
        <v>49.1</v>
      </c>
      <c r="F14" s="23">
        <v>53.8</v>
      </c>
      <c r="G14" s="23">
        <v>56.2</v>
      </c>
      <c r="H14" s="23">
        <v>43.8</v>
      </c>
      <c r="I14" s="23">
        <v>56.1</v>
      </c>
      <c r="J14" s="23">
        <v>69.900000000000006</v>
      </c>
    </row>
    <row r="15" spans="2:10" ht="13.8" thickBot="1" x14ac:dyDescent="0.25">
      <c r="B15" s="28" t="s">
        <v>60</v>
      </c>
      <c r="C15" s="29" t="s">
        <v>17</v>
      </c>
      <c r="D15" s="30">
        <v>3128.8</v>
      </c>
      <c r="E15" s="30">
        <v>2968.5</v>
      </c>
      <c r="F15" s="30">
        <v>3250.2</v>
      </c>
      <c r="G15" s="30">
        <v>3493.5</v>
      </c>
      <c r="H15" s="30">
        <v>3917.3</v>
      </c>
      <c r="I15" s="30">
        <v>4093.9</v>
      </c>
      <c r="J15" s="30">
        <v>4465.3999999999996</v>
      </c>
    </row>
    <row r="16" spans="2:10" ht="13.8" thickBot="1" x14ac:dyDescent="0.25">
      <c r="B16" s="21" t="s">
        <v>61</v>
      </c>
      <c r="C16" s="22" t="s">
        <v>17</v>
      </c>
      <c r="D16" s="23">
        <v>2325.8000000000002</v>
      </c>
      <c r="E16" s="23">
        <v>2265.9</v>
      </c>
      <c r="F16" s="23">
        <v>2432.1</v>
      </c>
      <c r="G16" s="23">
        <v>2591.4</v>
      </c>
      <c r="H16" s="23">
        <v>2871.6</v>
      </c>
      <c r="I16" s="23">
        <v>3023.8</v>
      </c>
      <c r="J16" s="23">
        <v>3225.6</v>
      </c>
    </row>
    <row r="17" spans="2:10" ht="13.8" thickBot="1" x14ac:dyDescent="0.25">
      <c r="B17" s="28" t="s">
        <v>62</v>
      </c>
      <c r="C17" s="29" t="s">
        <v>19</v>
      </c>
      <c r="D17" s="31">
        <v>1581.3</v>
      </c>
      <c r="E17" s="30">
        <v>1565.9</v>
      </c>
      <c r="F17" s="30">
        <v>1677.6</v>
      </c>
      <c r="G17" s="30">
        <v>1787.5</v>
      </c>
      <c r="H17" s="30">
        <v>2000.2</v>
      </c>
      <c r="I17" s="30">
        <v>2106.1999999999998</v>
      </c>
      <c r="J17" s="30">
        <v>2289.86</v>
      </c>
    </row>
    <row r="18" spans="2:10" ht="13.8" thickBot="1" x14ac:dyDescent="0.25">
      <c r="B18" s="21" t="s">
        <v>63</v>
      </c>
      <c r="C18" s="22" t="s">
        <v>18</v>
      </c>
      <c r="D18" s="24">
        <v>4.2</v>
      </c>
      <c r="E18" s="23">
        <v>4.5999999999999996</v>
      </c>
      <c r="F18" s="23">
        <v>4.8</v>
      </c>
      <c r="G18" s="23">
        <v>3.5</v>
      </c>
      <c r="H18" s="23">
        <v>5.4</v>
      </c>
      <c r="I18" s="23">
        <v>4.4000000000000004</v>
      </c>
      <c r="J18" s="23">
        <v>3.2</v>
      </c>
    </row>
    <row r="19" spans="2:10" ht="13.8" thickBot="1" x14ac:dyDescent="0.25">
      <c r="B19" s="28" t="s">
        <v>64</v>
      </c>
      <c r="C19" s="29" t="s">
        <v>18</v>
      </c>
      <c r="D19" s="31">
        <v>3.4</v>
      </c>
      <c r="E19" s="30">
        <v>4.5</v>
      </c>
      <c r="F19" s="30">
        <v>4.5999999999999996</v>
      </c>
      <c r="G19" s="30">
        <v>3.6</v>
      </c>
      <c r="H19" s="30">
        <v>5.4</v>
      </c>
      <c r="I19" s="30">
        <v>4.3</v>
      </c>
      <c r="J19" s="30">
        <v>3.2</v>
      </c>
    </row>
    <row r="20" spans="2:10" ht="13.8" thickBot="1" x14ac:dyDescent="0.25">
      <c r="B20" s="21" t="s">
        <v>65</v>
      </c>
      <c r="C20" s="22" t="s">
        <v>17</v>
      </c>
      <c r="D20" s="23">
        <v>86.5</v>
      </c>
      <c r="E20" s="23">
        <v>117</v>
      </c>
      <c r="F20" s="23">
        <v>106</v>
      </c>
      <c r="G20" s="23">
        <v>117.1</v>
      </c>
      <c r="H20" s="23">
        <v>151.80000000000001</v>
      </c>
      <c r="I20" s="23">
        <v>173.9</v>
      </c>
      <c r="J20" s="23">
        <v>161.69999999999999</v>
      </c>
    </row>
    <row r="21" spans="2:10" ht="13.8" thickBot="1" x14ac:dyDescent="0.25">
      <c r="B21" s="28" t="s">
        <v>66</v>
      </c>
      <c r="C21" s="29" t="s">
        <v>17</v>
      </c>
      <c r="D21" s="30">
        <v>69.7</v>
      </c>
      <c r="E21" s="30">
        <v>51.5</v>
      </c>
      <c r="F21" s="30">
        <v>62.4</v>
      </c>
      <c r="G21" s="30">
        <v>73.8</v>
      </c>
      <c r="H21" s="30">
        <v>90.2</v>
      </c>
      <c r="I21" s="30">
        <v>108.8</v>
      </c>
      <c r="J21" s="30">
        <v>111.7</v>
      </c>
    </row>
    <row r="22" spans="2:10" ht="13.8" thickBot="1" x14ac:dyDescent="0.25">
      <c r="B22" s="21" t="s">
        <v>67</v>
      </c>
      <c r="C22" s="22" t="s">
        <v>17</v>
      </c>
      <c r="D22" s="23">
        <v>58.3</v>
      </c>
      <c r="E22" s="23">
        <v>69.900000000000006</v>
      </c>
      <c r="F22" s="23">
        <v>79.2</v>
      </c>
      <c r="G22" s="23">
        <v>75.5</v>
      </c>
      <c r="H22" s="23">
        <v>84.1</v>
      </c>
      <c r="I22" s="23">
        <v>94.3</v>
      </c>
      <c r="J22" s="23">
        <v>104.3</v>
      </c>
    </row>
    <row r="23" spans="2:10" ht="13.8" thickBot="1" x14ac:dyDescent="0.25">
      <c r="B23" s="28" t="s">
        <v>68</v>
      </c>
      <c r="C23" s="29" t="s">
        <v>17</v>
      </c>
      <c r="D23" s="30">
        <v>158.9</v>
      </c>
      <c r="E23" s="8">
        <v>220</v>
      </c>
      <c r="F23" s="8">
        <v>214.6</v>
      </c>
      <c r="G23" s="8">
        <v>220.8</v>
      </c>
      <c r="H23" s="8">
        <v>202</v>
      </c>
      <c r="I23" s="8">
        <v>179.2</v>
      </c>
      <c r="J23" s="8">
        <v>269.10000000000002</v>
      </c>
    </row>
    <row r="24" spans="2:10" ht="13.8" thickBot="1" x14ac:dyDescent="0.25">
      <c r="B24" s="21" t="s">
        <v>69</v>
      </c>
      <c r="C24" s="22" t="s">
        <v>17</v>
      </c>
      <c r="D24" s="23">
        <v>-53.1</v>
      </c>
      <c r="E24" s="34">
        <v>-47.1</v>
      </c>
      <c r="F24" s="34">
        <v>-145.6</v>
      </c>
      <c r="G24" s="34">
        <v>-183.8</v>
      </c>
      <c r="H24" s="34">
        <v>-79.5</v>
      </c>
      <c r="I24" s="34">
        <v>-168.8</v>
      </c>
      <c r="J24" s="34">
        <v>-158.4</v>
      </c>
    </row>
    <row r="25" spans="2:10" ht="13.8" thickBot="1" x14ac:dyDescent="0.25">
      <c r="B25" s="28" t="s">
        <v>70</v>
      </c>
      <c r="C25" s="29" t="s">
        <v>17</v>
      </c>
      <c r="D25" s="30">
        <v>-51.6</v>
      </c>
      <c r="E25" s="8">
        <v>-89.1</v>
      </c>
      <c r="F25" s="8">
        <v>-157.1</v>
      </c>
      <c r="G25" s="8">
        <v>-81</v>
      </c>
      <c r="H25" s="8">
        <v>-111.5</v>
      </c>
      <c r="I25" s="8">
        <v>-61.3</v>
      </c>
      <c r="J25" s="8">
        <v>-82.6</v>
      </c>
    </row>
    <row r="26" spans="2:10" ht="13.8" thickBot="1" x14ac:dyDescent="0.25">
      <c r="B26" s="21" t="s">
        <v>71</v>
      </c>
      <c r="C26" s="22" t="s">
        <v>17</v>
      </c>
      <c r="D26" s="35">
        <v>105.8</v>
      </c>
      <c r="E26" s="35">
        <v>172.9</v>
      </c>
      <c r="F26" s="35">
        <v>69.099999999999994</v>
      </c>
      <c r="G26" s="35">
        <v>37</v>
      </c>
      <c r="H26" s="35">
        <v>122.5</v>
      </c>
      <c r="I26" s="35">
        <v>10.4</v>
      </c>
      <c r="J26" s="35">
        <v>110.7</v>
      </c>
    </row>
    <row r="27" spans="2:10" ht="13.8" thickBot="1" x14ac:dyDescent="0.25">
      <c r="B27" s="28" t="s">
        <v>72</v>
      </c>
      <c r="C27" s="29" t="s">
        <v>17</v>
      </c>
      <c r="D27" s="33">
        <v>213.9</v>
      </c>
      <c r="E27" s="30">
        <v>205.7</v>
      </c>
      <c r="F27" s="30">
        <v>243.1</v>
      </c>
      <c r="G27" s="30">
        <v>228.8</v>
      </c>
      <c r="H27" s="30">
        <v>330.7</v>
      </c>
      <c r="I27" s="30">
        <v>329.4</v>
      </c>
      <c r="J27" s="30">
        <v>298.39999999999998</v>
      </c>
    </row>
    <row r="28" spans="2:10" ht="13.8" thickBot="1" x14ac:dyDescent="0.25">
      <c r="B28" s="21" t="s">
        <v>73</v>
      </c>
      <c r="C28" s="22"/>
      <c r="D28" s="26">
        <v>75940</v>
      </c>
      <c r="E28" s="25">
        <v>76863</v>
      </c>
      <c r="F28" s="25">
        <v>75505</v>
      </c>
      <c r="G28" s="25">
        <v>78490</v>
      </c>
      <c r="H28" s="25">
        <v>83001</v>
      </c>
      <c r="I28" s="25">
        <v>81209</v>
      </c>
      <c r="J28" s="25">
        <v>79185</v>
      </c>
    </row>
    <row r="29" spans="2:10" x14ac:dyDescent="0.2">
      <c r="B29" s="7"/>
      <c r="C29" s="20"/>
    </row>
    <row r="30" spans="2:10" x14ac:dyDescent="0.2">
      <c r="B30" s="7" t="s">
        <v>53</v>
      </c>
      <c r="C30" s="20"/>
    </row>
    <row r="31" spans="2:10" x14ac:dyDescent="0.2">
      <c r="B31" s="7" t="s">
        <v>2</v>
      </c>
      <c r="C31" s="20"/>
    </row>
    <row r="32" spans="2:10" x14ac:dyDescent="0.2">
      <c r="B32" s="7" t="s">
        <v>15</v>
      </c>
      <c r="C32" s="20"/>
    </row>
    <row r="33" spans="2:3" x14ac:dyDescent="0.2">
      <c r="B33" s="7" t="s">
        <v>74</v>
      </c>
      <c r="C33" s="20"/>
    </row>
    <row r="34" spans="2:3" x14ac:dyDescent="0.2">
      <c r="B34" s="7" t="s">
        <v>56</v>
      </c>
      <c r="C34" s="20"/>
    </row>
    <row r="35" spans="2:3" x14ac:dyDescent="0.2">
      <c r="B35" s="7" t="s">
        <v>55</v>
      </c>
      <c r="C35" s="20"/>
    </row>
    <row r="36" spans="2:3" x14ac:dyDescent="0.2">
      <c r="B36" s="7"/>
      <c r="C36" s="20"/>
    </row>
    <row r="37" spans="2:3" x14ac:dyDescent="0.2">
      <c r="B37" s="7"/>
      <c r="C37" s="20"/>
    </row>
    <row r="38" spans="2:3" ht="14.1" customHeight="1" x14ac:dyDescent="0.2">
      <c r="B38" s="4" t="s">
        <v>51</v>
      </c>
      <c r="C38" s="20"/>
    </row>
    <row r="39" spans="2:3" ht="14.1" customHeight="1" x14ac:dyDescent="0.2">
      <c r="B39" s="4" t="s">
        <v>12</v>
      </c>
      <c r="C39" s="20"/>
    </row>
    <row r="40" spans="2:3" ht="14.1" customHeight="1" x14ac:dyDescent="0.2">
      <c r="B40" s="4" t="s">
        <v>13</v>
      </c>
      <c r="C40" s="20"/>
    </row>
    <row r="41" spans="2:3" ht="14.1" customHeight="1" x14ac:dyDescent="0.2">
      <c r="B41" s="4" t="s">
        <v>4</v>
      </c>
      <c r="C41" s="20"/>
    </row>
    <row r="42" spans="2:3" ht="14.1" customHeight="1" x14ac:dyDescent="0.2">
      <c r="B42" s="4" t="s">
        <v>58</v>
      </c>
      <c r="C42" s="20"/>
    </row>
  </sheetData>
  <mergeCells count="1">
    <mergeCell ref="D3:J3"/>
  </mergeCells>
  <phoneticPr fontId="2"/>
  <pageMargins left="0.62992125984251968" right="0.62992125984251968" top="0.94488188976377963" bottom="0.74803149606299213" header="0.31496062992125984" footer="0.31496062992125984"/>
  <pageSetup paperSize="9" scale="70" orientation="landscape" r:id="rId1"/>
  <headerFooter>
    <oddHeader>&amp;L&amp;G&amp;RMay 15, 2023
Kyocera Corporation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B1:Y39"/>
  <sheetViews>
    <sheetView showGridLines="0" zoomScaleNormal="100" zoomScaleSheetLayoutView="100" workbookViewId="0">
      <pane xSplit="3" topLeftCell="D1" activePane="topRight" state="frozen"/>
      <selection pane="topRight" activeCell="D5" sqref="D5"/>
    </sheetView>
  </sheetViews>
  <sheetFormatPr defaultColWidth="9" defaultRowHeight="13.2" x14ac:dyDescent="0.2"/>
  <cols>
    <col min="1" max="1" width="2.109375" style="1" customWidth="1"/>
    <col min="2" max="2" width="69.21875" style="2" customWidth="1"/>
    <col min="3" max="3" width="15.5546875" style="17" bestFit="1" customWidth="1"/>
    <col min="4" max="25" width="9.5546875" style="1" customWidth="1"/>
    <col min="26" max="16384" width="9" style="1"/>
  </cols>
  <sheetData>
    <row r="1" spans="2:25" ht="16.2" x14ac:dyDescent="0.2">
      <c r="B1" s="9" t="s">
        <v>16</v>
      </c>
      <c r="C1" s="16"/>
    </row>
    <row r="2" spans="2:25" ht="13.8" thickBot="1" x14ac:dyDescent="0.25"/>
    <row r="3" spans="2:25" ht="13.8" thickBot="1" x14ac:dyDescent="0.25">
      <c r="B3" s="14"/>
      <c r="C3" s="18"/>
      <c r="D3" s="11" t="s">
        <v>10</v>
      </c>
      <c r="E3" s="12"/>
      <c r="F3" s="12"/>
      <c r="G3" s="12"/>
      <c r="H3" s="12"/>
      <c r="I3" s="12"/>
      <c r="J3" s="12"/>
      <c r="K3" s="12"/>
      <c r="L3" s="12"/>
      <c r="M3" s="12"/>
      <c r="N3" s="12"/>
      <c r="O3" s="12"/>
      <c r="P3" s="12"/>
      <c r="Q3" s="12"/>
      <c r="R3" s="12"/>
      <c r="S3" s="12"/>
      <c r="T3" s="12"/>
      <c r="U3" s="12"/>
      <c r="V3" s="12"/>
      <c r="W3" s="12"/>
      <c r="X3" s="12"/>
      <c r="Y3" s="13"/>
    </row>
    <row r="4" spans="2:25" ht="24" customHeight="1" thickBot="1" x14ac:dyDescent="0.25">
      <c r="B4" s="14" t="s">
        <v>1</v>
      </c>
      <c r="C4" s="19"/>
      <c r="D4" s="10">
        <v>1997</v>
      </c>
      <c r="E4" s="10">
        <v>1998</v>
      </c>
      <c r="F4" s="10">
        <v>1999</v>
      </c>
      <c r="G4" s="10">
        <v>2000</v>
      </c>
      <c r="H4" s="10">
        <v>2001</v>
      </c>
      <c r="I4" s="10">
        <v>2002</v>
      </c>
      <c r="J4" s="10">
        <v>2003</v>
      </c>
      <c r="K4" s="10">
        <v>2004</v>
      </c>
      <c r="L4" s="10">
        <v>2005</v>
      </c>
      <c r="M4" s="10">
        <v>2006</v>
      </c>
      <c r="N4" s="10">
        <v>2007</v>
      </c>
      <c r="O4" s="10">
        <v>2008</v>
      </c>
      <c r="P4" s="10">
        <v>2009</v>
      </c>
      <c r="Q4" s="10">
        <v>2010</v>
      </c>
      <c r="R4" s="10">
        <v>2011</v>
      </c>
      <c r="S4" s="10">
        <v>2012</v>
      </c>
      <c r="T4" s="10">
        <v>2013</v>
      </c>
      <c r="U4" s="10">
        <v>2014</v>
      </c>
      <c r="V4" s="10">
        <v>2015</v>
      </c>
      <c r="W4" s="10">
        <v>2016</v>
      </c>
      <c r="X4" s="10">
        <v>2017</v>
      </c>
      <c r="Y4" s="10">
        <v>2018</v>
      </c>
    </row>
    <row r="5" spans="2:25" ht="13.8" thickBot="1" x14ac:dyDescent="0.25">
      <c r="B5" s="28" t="s">
        <v>41</v>
      </c>
      <c r="C5" s="29" t="s">
        <v>17</v>
      </c>
      <c r="D5" s="30">
        <v>714.8</v>
      </c>
      <c r="E5" s="30">
        <v>725.3</v>
      </c>
      <c r="F5" s="30">
        <v>725.3</v>
      </c>
      <c r="G5" s="30">
        <v>812.6</v>
      </c>
      <c r="H5" s="30">
        <v>1285.0999999999999</v>
      </c>
      <c r="I5" s="30">
        <v>1034.5999999999999</v>
      </c>
      <c r="J5" s="30">
        <v>1069.8</v>
      </c>
      <c r="K5" s="30">
        <v>1140.8</v>
      </c>
      <c r="L5" s="30">
        <v>1180.7</v>
      </c>
      <c r="M5" s="30">
        <v>1181.5</v>
      </c>
      <c r="N5" s="30">
        <v>1283.9000000000001</v>
      </c>
      <c r="O5" s="30">
        <v>1290.4000000000001</v>
      </c>
      <c r="P5" s="30">
        <v>1128.5999999999999</v>
      </c>
      <c r="Q5" s="30">
        <v>1073.8</v>
      </c>
      <c r="R5" s="30">
        <v>1266.9000000000001</v>
      </c>
      <c r="S5" s="30">
        <v>1190.9000000000001</v>
      </c>
      <c r="T5" s="30">
        <v>1280.0999999999999</v>
      </c>
      <c r="U5" s="30">
        <v>1447.4</v>
      </c>
      <c r="V5" s="30">
        <v>1526.5</v>
      </c>
      <c r="W5" s="30">
        <v>1479.6</v>
      </c>
      <c r="X5" s="30">
        <v>1422.8</v>
      </c>
      <c r="Y5" s="30">
        <v>1577</v>
      </c>
    </row>
    <row r="6" spans="2:25" ht="13.8" thickBot="1" x14ac:dyDescent="0.25">
      <c r="B6" s="21" t="s">
        <v>42</v>
      </c>
      <c r="C6" s="22" t="s">
        <v>17</v>
      </c>
      <c r="D6" s="23">
        <v>124.8</v>
      </c>
      <c r="E6" s="23">
        <v>95.5</v>
      </c>
      <c r="F6" s="23">
        <v>55.8</v>
      </c>
      <c r="G6" s="23">
        <v>92.2</v>
      </c>
      <c r="H6" s="23">
        <v>207.2</v>
      </c>
      <c r="I6" s="23">
        <v>51.6</v>
      </c>
      <c r="J6" s="23">
        <v>83.4</v>
      </c>
      <c r="K6" s="23">
        <v>109</v>
      </c>
      <c r="L6" s="23">
        <v>101</v>
      </c>
      <c r="M6" s="23">
        <v>103.2</v>
      </c>
      <c r="N6" s="23">
        <v>135.1</v>
      </c>
      <c r="O6" s="23">
        <v>152.4</v>
      </c>
      <c r="P6" s="23">
        <v>43.4</v>
      </c>
      <c r="Q6" s="23">
        <v>63.9</v>
      </c>
      <c r="R6" s="23">
        <v>155.9</v>
      </c>
      <c r="S6" s="23">
        <v>97.7</v>
      </c>
      <c r="T6" s="23">
        <v>76.900000000000006</v>
      </c>
      <c r="U6" s="23">
        <v>120.6</v>
      </c>
      <c r="V6" s="23">
        <v>93.4</v>
      </c>
      <c r="W6" s="23">
        <v>92.7</v>
      </c>
      <c r="X6" s="23">
        <v>104.5</v>
      </c>
      <c r="Y6" s="23">
        <v>95.6</v>
      </c>
    </row>
    <row r="7" spans="2:25" ht="15" customHeight="1" thickBot="1" x14ac:dyDescent="0.25">
      <c r="B7" s="28" t="s">
        <v>47</v>
      </c>
      <c r="C7" s="29" t="s">
        <v>18</v>
      </c>
      <c r="D7" s="30">
        <v>17.5</v>
      </c>
      <c r="E7" s="30">
        <v>13.2</v>
      </c>
      <c r="F7" s="30">
        <v>7.7</v>
      </c>
      <c r="G7" s="31">
        <v>11.3</v>
      </c>
      <c r="H7" s="31">
        <v>16.100000000000001</v>
      </c>
      <c r="I7" s="31">
        <v>5</v>
      </c>
      <c r="J7" s="31">
        <v>7.8</v>
      </c>
      <c r="K7" s="31">
        <v>9.6</v>
      </c>
      <c r="L7" s="31">
        <v>8.6</v>
      </c>
      <c r="M7" s="31">
        <v>8.6999999999999993</v>
      </c>
      <c r="N7" s="31">
        <v>10.5</v>
      </c>
      <c r="O7" s="31">
        <v>11.8</v>
      </c>
      <c r="P7" s="31">
        <v>3.8</v>
      </c>
      <c r="Q7" s="31">
        <v>5.9</v>
      </c>
      <c r="R7" s="31">
        <v>12.3</v>
      </c>
      <c r="S7" s="31">
        <v>8.1999999999999993</v>
      </c>
      <c r="T7" s="31">
        <v>6</v>
      </c>
      <c r="U7" s="31">
        <v>8.3000000000000007</v>
      </c>
      <c r="V7" s="31">
        <v>6.1</v>
      </c>
      <c r="W7" s="31">
        <v>6.3</v>
      </c>
      <c r="X7" s="31">
        <v>7.3</v>
      </c>
      <c r="Y7" s="31">
        <v>6.1</v>
      </c>
    </row>
    <row r="8" spans="2:25" ht="15" customHeight="1" thickBot="1" x14ac:dyDescent="0.25">
      <c r="B8" s="21" t="s">
        <v>43</v>
      </c>
      <c r="C8" s="22" t="s">
        <v>17</v>
      </c>
      <c r="D8" s="23">
        <v>116.4</v>
      </c>
      <c r="E8" s="23">
        <v>105.4</v>
      </c>
      <c r="F8" s="23">
        <v>61.8</v>
      </c>
      <c r="G8" s="23">
        <v>97.5</v>
      </c>
      <c r="H8" s="23">
        <v>400.2</v>
      </c>
      <c r="I8" s="23">
        <v>55.4</v>
      </c>
      <c r="J8" s="23">
        <v>76</v>
      </c>
      <c r="K8" s="23">
        <v>115</v>
      </c>
      <c r="L8" s="23">
        <v>107.5</v>
      </c>
      <c r="M8" s="23">
        <v>121.4</v>
      </c>
      <c r="N8" s="23">
        <v>156.5</v>
      </c>
      <c r="O8" s="23">
        <v>174.8</v>
      </c>
      <c r="P8" s="23">
        <v>56</v>
      </c>
      <c r="Q8" s="23">
        <v>60.8</v>
      </c>
      <c r="R8" s="23">
        <v>172.3</v>
      </c>
      <c r="S8" s="23">
        <v>114.9</v>
      </c>
      <c r="T8" s="23">
        <v>101.4</v>
      </c>
      <c r="U8" s="23">
        <v>146.30000000000001</v>
      </c>
      <c r="V8" s="23">
        <v>121.9</v>
      </c>
      <c r="W8" s="23">
        <v>145.6</v>
      </c>
      <c r="X8" s="23">
        <v>137.80000000000001</v>
      </c>
      <c r="Y8" s="23">
        <v>131.9</v>
      </c>
    </row>
    <row r="9" spans="2:25" ht="15" customHeight="1" thickBot="1" x14ac:dyDescent="0.25">
      <c r="B9" s="28" t="s">
        <v>48</v>
      </c>
      <c r="C9" s="29" t="s">
        <v>18</v>
      </c>
      <c r="D9" s="30">
        <v>16.3</v>
      </c>
      <c r="E9" s="30">
        <v>14.5</v>
      </c>
      <c r="F9" s="30">
        <v>8.5</v>
      </c>
      <c r="G9" s="30">
        <v>12</v>
      </c>
      <c r="H9" s="30">
        <v>31.1</v>
      </c>
      <c r="I9" s="30">
        <v>5.4</v>
      </c>
      <c r="J9" s="30">
        <v>7.1</v>
      </c>
      <c r="K9" s="30">
        <v>10.1</v>
      </c>
      <c r="L9" s="30">
        <v>9.1</v>
      </c>
      <c r="M9" s="30">
        <v>10.3</v>
      </c>
      <c r="N9" s="30">
        <v>12.2</v>
      </c>
      <c r="O9" s="30">
        <v>13.5</v>
      </c>
      <c r="P9" s="30">
        <v>5</v>
      </c>
      <c r="Q9" s="30">
        <v>5.7</v>
      </c>
      <c r="R9" s="30">
        <v>13.6</v>
      </c>
      <c r="S9" s="30">
        <v>9.6</v>
      </c>
      <c r="T9" s="30">
        <v>7.9</v>
      </c>
      <c r="U9" s="30">
        <v>10.1</v>
      </c>
      <c r="V9" s="30">
        <v>8</v>
      </c>
      <c r="W9" s="30">
        <v>9.8000000000000007</v>
      </c>
      <c r="X9" s="30">
        <v>9.6999999999999993</v>
      </c>
      <c r="Y9" s="30">
        <v>8.4</v>
      </c>
    </row>
    <row r="10" spans="2:25" ht="13.8" thickBot="1" x14ac:dyDescent="0.25">
      <c r="B10" s="21" t="s">
        <v>44</v>
      </c>
      <c r="C10" s="22" t="s">
        <v>17</v>
      </c>
      <c r="D10" s="23">
        <v>45.7</v>
      </c>
      <c r="E10" s="23">
        <v>47</v>
      </c>
      <c r="F10" s="23">
        <v>28.2</v>
      </c>
      <c r="G10" s="23">
        <v>50.3</v>
      </c>
      <c r="H10" s="23">
        <v>219.5</v>
      </c>
      <c r="I10" s="23">
        <v>32</v>
      </c>
      <c r="J10" s="23">
        <v>41.2</v>
      </c>
      <c r="K10" s="23">
        <v>68.099999999999994</v>
      </c>
      <c r="L10" s="23">
        <v>45.9</v>
      </c>
      <c r="M10" s="23">
        <v>69.7</v>
      </c>
      <c r="N10" s="23">
        <v>106.5</v>
      </c>
      <c r="O10" s="23">
        <v>107.2</v>
      </c>
      <c r="P10" s="23">
        <v>29.5</v>
      </c>
      <c r="Q10" s="23">
        <v>40.1</v>
      </c>
      <c r="R10" s="23">
        <v>122.4</v>
      </c>
      <c r="S10" s="23">
        <v>79.400000000000006</v>
      </c>
      <c r="T10" s="23">
        <v>66.5</v>
      </c>
      <c r="U10" s="23">
        <v>88.8</v>
      </c>
      <c r="V10" s="23">
        <v>115.9</v>
      </c>
      <c r="W10" s="23">
        <v>109</v>
      </c>
      <c r="X10" s="23">
        <v>103.8</v>
      </c>
      <c r="Y10" s="23">
        <v>81.8</v>
      </c>
    </row>
    <row r="11" spans="2:25" ht="13.8" thickBot="1" x14ac:dyDescent="0.25">
      <c r="B11" s="28" t="s">
        <v>49</v>
      </c>
      <c r="C11" s="29" t="s">
        <v>18</v>
      </c>
      <c r="D11" s="30">
        <v>6.4</v>
      </c>
      <c r="E11" s="30">
        <v>6.5</v>
      </c>
      <c r="F11" s="30">
        <v>3.9</v>
      </c>
      <c r="G11" s="30">
        <v>6.2</v>
      </c>
      <c r="H11" s="30">
        <v>17.100000000000001</v>
      </c>
      <c r="I11" s="30">
        <v>3.1</v>
      </c>
      <c r="J11" s="30">
        <v>3.8</v>
      </c>
      <c r="K11" s="30">
        <v>6</v>
      </c>
      <c r="L11" s="30">
        <v>3.9</v>
      </c>
      <c r="M11" s="30">
        <v>5.9</v>
      </c>
      <c r="N11" s="30">
        <v>8.3000000000000007</v>
      </c>
      <c r="O11" s="30">
        <v>8.3000000000000007</v>
      </c>
      <c r="P11" s="30">
        <v>2.6</v>
      </c>
      <c r="Q11" s="30">
        <v>3.7</v>
      </c>
      <c r="R11" s="30">
        <v>9.6999999999999993</v>
      </c>
      <c r="S11" s="30">
        <v>6.7</v>
      </c>
      <c r="T11" s="30">
        <v>5.2</v>
      </c>
      <c r="U11" s="30">
        <v>6.1</v>
      </c>
      <c r="V11" s="30">
        <v>7.6</v>
      </c>
      <c r="W11" s="30">
        <v>7.4</v>
      </c>
      <c r="X11" s="30">
        <v>7.3</v>
      </c>
      <c r="Y11" s="30">
        <v>5.2</v>
      </c>
    </row>
    <row r="12" spans="2:25" ht="15" customHeight="1" thickBot="1" x14ac:dyDescent="0.25">
      <c r="B12" s="21" t="s">
        <v>22</v>
      </c>
      <c r="C12" s="22" t="s">
        <v>40</v>
      </c>
      <c r="D12" s="24">
        <f>242.7/2</f>
        <v>121.35</v>
      </c>
      <c r="E12" s="23">
        <f>247.05/2</f>
        <v>123.52500000000001</v>
      </c>
      <c r="F12" s="23">
        <f>148.41/2</f>
        <v>74.204999999999998</v>
      </c>
      <c r="G12" s="23">
        <f>265.34/2</f>
        <v>132.66999999999999</v>
      </c>
      <c r="H12" s="23">
        <f>1157.8/2</f>
        <v>578.9</v>
      </c>
      <c r="I12" s="23">
        <f>168.88/2</f>
        <v>84.44</v>
      </c>
      <c r="J12" s="23">
        <f>220.86/2</f>
        <v>110.43</v>
      </c>
      <c r="K12" s="23">
        <f>364.78/2</f>
        <v>182.39</v>
      </c>
      <c r="L12" s="23">
        <v>122.4</v>
      </c>
      <c r="M12" s="23">
        <f>371.4/2</f>
        <v>185.7</v>
      </c>
      <c r="N12" s="23">
        <f>564.8/2</f>
        <v>282.39999999999998</v>
      </c>
      <c r="O12" s="23">
        <f>565.8/2</f>
        <v>282.89999999999998</v>
      </c>
      <c r="P12" s="23">
        <f>157.23/2</f>
        <v>78.614999999999995</v>
      </c>
      <c r="Q12" s="23">
        <f>218.47/2</f>
        <v>109.235</v>
      </c>
      <c r="R12" s="23">
        <f>667.2/2</f>
        <v>333.6</v>
      </c>
      <c r="S12" s="23">
        <f>432.6/2</f>
        <v>216.3</v>
      </c>
      <c r="T12" s="23">
        <f>362.36/2</f>
        <v>181.18</v>
      </c>
      <c r="U12" s="23">
        <v>241.9</v>
      </c>
      <c r="V12" s="23">
        <v>315.85000000000002</v>
      </c>
      <c r="W12" s="23">
        <v>297.24</v>
      </c>
      <c r="X12" s="23">
        <v>282.60000000000002</v>
      </c>
      <c r="Y12" s="23">
        <v>222.4</v>
      </c>
    </row>
    <row r="13" spans="2:25" ht="13.8" thickBot="1" x14ac:dyDescent="0.25">
      <c r="B13" s="28" t="s">
        <v>21</v>
      </c>
      <c r="C13" s="29" t="s">
        <v>19</v>
      </c>
      <c r="D13" s="32">
        <f t="shared" ref="D13:K13" si="0">60/2</f>
        <v>30</v>
      </c>
      <c r="E13" s="32">
        <f t="shared" si="0"/>
        <v>30</v>
      </c>
      <c r="F13" s="32">
        <f t="shared" si="0"/>
        <v>30</v>
      </c>
      <c r="G13" s="32">
        <f t="shared" si="0"/>
        <v>30</v>
      </c>
      <c r="H13" s="32">
        <f t="shared" si="0"/>
        <v>30</v>
      </c>
      <c r="I13" s="32">
        <f t="shared" si="0"/>
        <v>30</v>
      </c>
      <c r="J13" s="32">
        <f t="shared" si="0"/>
        <v>30</v>
      </c>
      <c r="K13" s="32">
        <f t="shared" si="0"/>
        <v>30</v>
      </c>
      <c r="L13" s="32">
        <f>80/2</f>
        <v>40</v>
      </c>
      <c r="M13" s="32">
        <f>100/2</f>
        <v>50</v>
      </c>
      <c r="N13" s="32">
        <f>110/2</f>
        <v>55</v>
      </c>
      <c r="O13" s="32">
        <f>120/2</f>
        <v>60</v>
      </c>
      <c r="P13" s="32">
        <f>120/2</f>
        <v>60</v>
      </c>
      <c r="Q13" s="32">
        <f>120/2</f>
        <v>60</v>
      </c>
      <c r="R13" s="32">
        <f>130/2</f>
        <v>65</v>
      </c>
      <c r="S13" s="32">
        <f>120/2</f>
        <v>60</v>
      </c>
      <c r="T13" s="32">
        <f>120/2</f>
        <v>60</v>
      </c>
      <c r="U13" s="32">
        <v>80</v>
      </c>
      <c r="V13" s="32">
        <v>100</v>
      </c>
      <c r="W13" s="32">
        <v>100</v>
      </c>
      <c r="X13" s="32">
        <v>110</v>
      </c>
      <c r="Y13" s="32">
        <v>120</v>
      </c>
    </row>
    <row r="14" spans="2:25" ht="13.8" thickBot="1" x14ac:dyDescent="0.25">
      <c r="B14" s="21" t="s">
        <v>20</v>
      </c>
      <c r="C14" s="22" t="s">
        <v>17</v>
      </c>
      <c r="D14" s="23">
        <v>1000.7</v>
      </c>
      <c r="E14" s="23">
        <v>1024.5999999999999</v>
      </c>
      <c r="F14" s="23">
        <v>1137.2</v>
      </c>
      <c r="G14" s="23">
        <v>1217.2</v>
      </c>
      <c r="H14" s="23">
        <v>1728.1</v>
      </c>
      <c r="I14" s="23">
        <v>1645.5</v>
      </c>
      <c r="J14" s="23">
        <v>1635</v>
      </c>
      <c r="K14" s="23">
        <v>1794.8</v>
      </c>
      <c r="L14" s="23">
        <v>1745.5</v>
      </c>
      <c r="M14" s="23">
        <v>1931.5</v>
      </c>
      <c r="N14" s="23">
        <v>2130.5</v>
      </c>
      <c r="O14" s="23">
        <v>1976.7</v>
      </c>
      <c r="P14" s="23">
        <v>1773.8</v>
      </c>
      <c r="Q14" s="23">
        <v>1848.7</v>
      </c>
      <c r="R14" s="23">
        <v>1946.6</v>
      </c>
      <c r="S14" s="23">
        <v>1994.1</v>
      </c>
      <c r="T14" s="23">
        <v>2282.9</v>
      </c>
      <c r="U14" s="23">
        <v>2636.7</v>
      </c>
      <c r="V14" s="23">
        <v>3021.2</v>
      </c>
      <c r="W14" s="23">
        <v>3095</v>
      </c>
      <c r="X14" s="23">
        <v>3110.5</v>
      </c>
      <c r="Y14" s="23">
        <v>3157.1</v>
      </c>
    </row>
    <row r="15" spans="2:25" ht="13.8" thickBot="1" x14ac:dyDescent="0.25">
      <c r="B15" s="28" t="s">
        <v>45</v>
      </c>
      <c r="C15" s="29" t="s">
        <v>17</v>
      </c>
      <c r="D15" s="30">
        <v>709.8</v>
      </c>
      <c r="E15" s="30">
        <v>770</v>
      </c>
      <c r="F15" s="30">
        <v>769.5</v>
      </c>
      <c r="G15" s="30">
        <v>798.5</v>
      </c>
      <c r="H15" s="30">
        <v>1022.1</v>
      </c>
      <c r="I15" s="30">
        <v>1039.5</v>
      </c>
      <c r="J15" s="30">
        <v>1003.5</v>
      </c>
      <c r="K15" s="30">
        <v>1153.7</v>
      </c>
      <c r="L15" s="30">
        <v>1174.9000000000001</v>
      </c>
      <c r="M15" s="30">
        <v>1289.0999999999999</v>
      </c>
      <c r="N15" s="30">
        <v>1514.6</v>
      </c>
      <c r="O15" s="30">
        <v>1451.2</v>
      </c>
      <c r="P15" s="30">
        <v>1323.7</v>
      </c>
      <c r="Q15" s="30">
        <v>1345.2</v>
      </c>
      <c r="R15" s="30">
        <v>1420.3</v>
      </c>
      <c r="S15" s="30">
        <v>1469.5</v>
      </c>
      <c r="T15" s="30">
        <v>1646.2</v>
      </c>
      <c r="U15" s="30">
        <v>1910.1</v>
      </c>
      <c r="V15" s="30">
        <v>2215.3000000000002</v>
      </c>
      <c r="W15" s="30">
        <v>2284.3000000000002</v>
      </c>
      <c r="X15" s="30">
        <v>2334.1999999999998</v>
      </c>
      <c r="Y15" s="30">
        <v>2336.1999999999998</v>
      </c>
    </row>
    <row r="16" spans="2:25" ht="13.8" thickBot="1" x14ac:dyDescent="0.25">
      <c r="B16" s="21" t="s">
        <v>50</v>
      </c>
      <c r="C16" s="22" t="s">
        <v>19</v>
      </c>
      <c r="D16" s="24">
        <f>3796.9/2</f>
        <v>1898.45</v>
      </c>
      <c r="E16" s="23">
        <f>4045.7/2</f>
        <v>2022.85</v>
      </c>
      <c r="F16" s="23">
        <f>4043.2/2</f>
        <v>2021.6</v>
      </c>
      <c r="G16" s="23">
        <f>4222.9/2</f>
        <v>2111.4499999999998</v>
      </c>
      <c r="H16" s="23">
        <f>5406.1/2</f>
        <v>2703.05</v>
      </c>
      <c r="I16" s="23">
        <f>5498.7/2</f>
        <v>2749.35</v>
      </c>
      <c r="J16" s="23">
        <f>5425.4/2</f>
        <v>2712.7</v>
      </c>
      <c r="K16" s="23">
        <f>6153.8/2</f>
        <v>3076.9</v>
      </c>
      <c r="L16" s="23">
        <f>6266.5/2</f>
        <v>3133.25</v>
      </c>
      <c r="M16" s="23">
        <f>6865.8/2</f>
        <v>3432.9</v>
      </c>
      <c r="N16" s="23">
        <f>8028.5/2</f>
        <v>4014.25</v>
      </c>
      <c r="O16" s="23">
        <f>7659.7/2</f>
        <v>3829.85</v>
      </c>
      <c r="P16" s="23">
        <f>7212.3/2</f>
        <v>3606.15</v>
      </c>
      <c r="Q16" s="23">
        <f>7330.1/2</f>
        <v>3665.05</v>
      </c>
      <c r="R16" s="23">
        <f>7739.3/2</f>
        <v>3869.65</v>
      </c>
      <c r="S16" s="23">
        <f>8010.7/2</f>
        <v>4005.35</v>
      </c>
      <c r="T16" s="23">
        <f>8973.8/2</f>
        <v>4486.8999999999996</v>
      </c>
      <c r="U16" s="23">
        <v>5206.5</v>
      </c>
      <c r="V16" s="23">
        <v>6038.6</v>
      </c>
      <c r="W16" s="23">
        <v>6226.58</v>
      </c>
      <c r="X16" s="23">
        <v>6348</v>
      </c>
      <c r="Y16" s="23">
        <v>6353.5</v>
      </c>
    </row>
    <row r="17" spans="2:25" ht="13.8" thickBot="1" x14ac:dyDescent="0.25">
      <c r="B17" s="28" t="s">
        <v>30</v>
      </c>
      <c r="C17" s="29" t="s">
        <v>18</v>
      </c>
      <c r="D17" s="31">
        <v>11.8</v>
      </c>
      <c r="E17" s="30">
        <v>10.4</v>
      </c>
      <c r="F17" s="30">
        <v>5.7</v>
      </c>
      <c r="G17" s="30">
        <v>8.3000000000000007</v>
      </c>
      <c r="H17" s="30">
        <v>27.2</v>
      </c>
      <c r="I17" s="30">
        <v>3.3</v>
      </c>
      <c r="J17" s="30">
        <v>4.5999999999999996</v>
      </c>
      <c r="K17" s="30">
        <v>6.7</v>
      </c>
      <c r="L17" s="30">
        <v>6.1</v>
      </c>
      <c r="M17" s="30">
        <v>6.6</v>
      </c>
      <c r="N17" s="30">
        <v>7.7</v>
      </c>
      <c r="O17" s="30">
        <v>8.5</v>
      </c>
      <c r="P17" s="30">
        <v>3</v>
      </c>
      <c r="Q17" s="30">
        <v>3.4</v>
      </c>
      <c r="R17" s="30">
        <v>9.1</v>
      </c>
      <c r="S17" s="30">
        <v>5.8</v>
      </c>
      <c r="T17" s="30">
        <v>4.7</v>
      </c>
      <c r="U17" s="30">
        <v>5.9</v>
      </c>
      <c r="V17" s="30">
        <v>4.3</v>
      </c>
      <c r="W17" s="30">
        <v>4.8</v>
      </c>
      <c r="X17" s="30">
        <v>4.4000000000000004</v>
      </c>
      <c r="Y17" s="30">
        <v>4.2</v>
      </c>
    </row>
    <row r="18" spans="2:25" ht="13.8" thickBot="1" x14ac:dyDescent="0.25">
      <c r="B18" s="21" t="s">
        <v>31</v>
      </c>
      <c r="C18" s="22" t="s">
        <v>18</v>
      </c>
      <c r="D18" s="24">
        <v>6.6</v>
      </c>
      <c r="E18" s="23">
        <v>6.4</v>
      </c>
      <c r="F18" s="23">
        <v>3.7</v>
      </c>
      <c r="G18" s="23">
        <v>6.4</v>
      </c>
      <c r="H18" s="23">
        <v>24.1</v>
      </c>
      <c r="I18" s="23">
        <v>3.1</v>
      </c>
      <c r="J18" s="23">
        <v>4</v>
      </c>
      <c r="K18" s="23">
        <v>6.3</v>
      </c>
      <c r="L18" s="23">
        <v>3.9</v>
      </c>
      <c r="M18" s="23">
        <v>5.7</v>
      </c>
      <c r="N18" s="23">
        <v>7.6</v>
      </c>
      <c r="O18" s="23">
        <v>7.2</v>
      </c>
      <c r="P18" s="23">
        <v>2.1</v>
      </c>
      <c r="Q18" s="23">
        <v>3</v>
      </c>
      <c r="R18" s="23">
        <v>8.9</v>
      </c>
      <c r="S18" s="23">
        <v>5.5</v>
      </c>
      <c r="T18" s="23">
        <v>4.3</v>
      </c>
      <c r="U18" s="23">
        <v>5</v>
      </c>
      <c r="V18" s="23">
        <v>5.6</v>
      </c>
      <c r="W18" s="23">
        <v>4.8</v>
      </c>
      <c r="X18" s="23">
        <v>4.5</v>
      </c>
      <c r="Y18" s="23">
        <v>3.5</v>
      </c>
    </row>
    <row r="19" spans="2:25" ht="13.8" thickBot="1" x14ac:dyDescent="0.25">
      <c r="B19" s="28" t="s">
        <v>32</v>
      </c>
      <c r="C19" s="29" t="s">
        <v>17</v>
      </c>
      <c r="D19" s="30">
        <v>44.7</v>
      </c>
      <c r="E19" s="30">
        <v>66.900000000000006</v>
      </c>
      <c r="F19" s="30">
        <v>58.4</v>
      </c>
      <c r="G19" s="30">
        <v>64.7</v>
      </c>
      <c r="H19" s="30">
        <v>105.9</v>
      </c>
      <c r="I19" s="30">
        <v>54.6</v>
      </c>
      <c r="J19" s="30">
        <v>40.6</v>
      </c>
      <c r="K19" s="30">
        <v>54.9</v>
      </c>
      <c r="L19" s="30">
        <v>63.2</v>
      </c>
      <c r="M19" s="30">
        <v>90.3</v>
      </c>
      <c r="N19" s="30">
        <v>69.900000000000006</v>
      </c>
      <c r="O19" s="30">
        <v>85.1</v>
      </c>
      <c r="P19" s="30">
        <v>63.1</v>
      </c>
      <c r="Q19" s="30">
        <v>37.9</v>
      </c>
      <c r="R19" s="30">
        <v>70.7</v>
      </c>
      <c r="S19" s="30">
        <v>66.400000000000006</v>
      </c>
      <c r="T19" s="30">
        <v>56.7</v>
      </c>
      <c r="U19" s="30">
        <v>56.6</v>
      </c>
      <c r="V19" s="30">
        <v>56.7</v>
      </c>
      <c r="W19" s="30">
        <v>68.900000000000006</v>
      </c>
      <c r="X19" s="30">
        <v>67.8</v>
      </c>
      <c r="Y19" s="30">
        <v>86.5</v>
      </c>
    </row>
    <row r="20" spans="2:25" ht="13.8" thickBot="1" x14ac:dyDescent="0.25">
      <c r="B20" s="21" t="s">
        <v>46</v>
      </c>
      <c r="C20" s="22" t="s">
        <v>17</v>
      </c>
      <c r="D20" s="23">
        <v>37.700000000000003</v>
      </c>
      <c r="E20" s="23">
        <v>42.1</v>
      </c>
      <c r="F20" s="23">
        <v>50.8</v>
      </c>
      <c r="G20" s="23">
        <v>53.5</v>
      </c>
      <c r="H20" s="23">
        <v>67.099999999999994</v>
      </c>
      <c r="I20" s="23">
        <v>76.3</v>
      </c>
      <c r="J20" s="23">
        <v>65</v>
      </c>
      <c r="K20" s="23">
        <v>60.9</v>
      </c>
      <c r="L20" s="23">
        <v>58.8</v>
      </c>
      <c r="M20" s="23">
        <v>63</v>
      </c>
      <c r="N20" s="23">
        <v>70.2</v>
      </c>
      <c r="O20" s="23">
        <v>75.599999999999994</v>
      </c>
      <c r="P20" s="23">
        <v>83.8</v>
      </c>
      <c r="Q20" s="23">
        <v>60.6</v>
      </c>
      <c r="R20" s="23">
        <v>59.8</v>
      </c>
      <c r="S20" s="23">
        <v>62.4</v>
      </c>
      <c r="T20" s="23">
        <v>63.1</v>
      </c>
      <c r="U20" s="23">
        <v>65.8</v>
      </c>
      <c r="V20" s="23">
        <v>62.4</v>
      </c>
      <c r="W20" s="23">
        <v>65.900000000000006</v>
      </c>
      <c r="X20" s="23">
        <v>66</v>
      </c>
      <c r="Y20" s="23">
        <v>70.099999999999994</v>
      </c>
    </row>
    <row r="21" spans="2:25" ht="13.8" thickBot="1" x14ac:dyDescent="0.25">
      <c r="B21" s="28" t="s">
        <v>33</v>
      </c>
      <c r="C21" s="29" t="s">
        <v>17</v>
      </c>
      <c r="D21" s="30">
        <v>26.4</v>
      </c>
      <c r="E21" s="30">
        <v>30.6</v>
      </c>
      <c r="F21" s="30">
        <v>32.6</v>
      </c>
      <c r="G21" s="30">
        <v>28.4</v>
      </c>
      <c r="H21" s="30">
        <v>35.1</v>
      </c>
      <c r="I21" s="30">
        <v>40.4</v>
      </c>
      <c r="J21" s="30">
        <v>47.3</v>
      </c>
      <c r="K21" s="30">
        <v>46.6</v>
      </c>
      <c r="L21" s="30">
        <v>54.4</v>
      </c>
      <c r="M21" s="30">
        <v>57.4</v>
      </c>
      <c r="N21" s="30">
        <v>61.1</v>
      </c>
      <c r="O21" s="30">
        <v>61.6</v>
      </c>
      <c r="P21" s="30">
        <v>65.900000000000006</v>
      </c>
      <c r="Q21" s="30">
        <v>49.9</v>
      </c>
      <c r="R21" s="30">
        <v>49.5</v>
      </c>
      <c r="S21" s="30">
        <v>45.6</v>
      </c>
      <c r="T21" s="30">
        <v>47.5</v>
      </c>
      <c r="U21" s="30">
        <v>48.8</v>
      </c>
      <c r="V21" s="30">
        <v>55.3</v>
      </c>
      <c r="W21" s="30">
        <v>58.8</v>
      </c>
      <c r="X21" s="30">
        <v>55.4</v>
      </c>
      <c r="Y21" s="30">
        <v>58.3</v>
      </c>
    </row>
    <row r="22" spans="2:25" ht="13.8" thickBot="1" x14ac:dyDescent="0.25">
      <c r="B22" s="21" t="s">
        <v>34</v>
      </c>
      <c r="C22" s="22" t="s">
        <v>17</v>
      </c>
      <c r="D22" s="23">
        <v>83.9</v>
      </c>
      <c r="E22" s="23">
        <v>74.3</v>
      </c>
      <c r="F22" s="35">
        <v>125.5</v>
      </c>
      <c r="G22" s="35">
        <v>107.9</v>
      </c>
      <c r="H22" s="35">
        <v>149.19999999999999</v>
      </c>
      <c r="I22" s="35">
        <v>140.9</v>
      </c>
      <c r="J22" s="35">
        <v>160.80000000000001</v>
      </c>
      <c r="K22" s="35">
        <v>62.6</v>
      </c>
      <c r="L22" s="35">
        <v>145.5</v>
      </c>
      <c r="M22" s="35">
        <v>171.1</v>
      </c>
      <c r="N22" s="34">
        <v>149.6</v>
      </c>
      <c r="O22" s="34">
        <v>196.9</v>
      </c>
      <c r="P22" s="34">
        <v>97.8</v>
      </c>
      <c r="Q22" s="34">
        <v>137.6</v>
      </c>
      <c r="R22" s="34">
        <v>119.7</v>
      </c>
      <c r="S22" s="34">
        <v>109.1</v>
      </c>
      <c r="T22" s="34">
        <v>109.5</v>
      </c>
      <c r="U22" s="34">
        <v>149.1</v>
      </c>
      <c r="V22" s="34">
        <v>130.80000000000001</v>
      </c>
      <c r="W22" s="34">
        <v>194</v>
      </c>
      <c r="X22" s="34">
        <v>164.2</v>
      </c>
      <c r="Y22" s="34">
        <v>159</v>
      </c>
    </row>
    <row r="23" spans="2:25" ht="13.8" thickBot="1" x14ac:dyDescent="0.25">
      <c r="B23" s="28" t="s">
        <v>35</v>
      </c>
      <c r="C23" s="29" t="s">
        <v>17</v>
      </c>
      <c r="D23" s="30">
        <v>-59.5</v>
      </c>
      <c r="E23" s="30">
        <v>-99</v>
      </c>
      <c r="F23" s="5">
        <v>-50.5</v>
      </c>
      <c r="G23" s="5">
        <v>-73.7</v>
      </c>
      <c r="H23" s="5">
        <v>-150.19999999999999</v>
      </c>
      <c r="I23" s="5">
        <v>-51.1</v>
      </c>
      <c r="J23" s="5">
        <v>-58.5</v>
      </c>
      <c r="K23" s="5">
        <v>29.6</v>
      </c>
      <c r="L23" s="5">
        <v>-132.5</v>
      </c>
      <c r="M23" s="5">
        <v>-165.5</v>
      </c>
      <c r="N23" s="8">
        <v>-151.69999999999999</v>
      </c>
      <c r="O23" s="8">
        <v>14.9</v>
      </c>
      <c r="P23" s="8">
        <v>-201.4</v>
      </c>
      <c r="Q23" s="8">
        <v>-49.3</v>
      </c>
      <c r="R23" s="8">
        <v>-121.4</v>
      </c>
      <c r="S23" s="8">
        <v>-56.1</v>
      </c>
      <c r="T23" s="8">
        <v>-66.099999999999994</v>
      </c>
      <c r="U23" s="8">
        <v>-101.1</v>
      </c>
      <c r="V23" s="8">
        <v>-93.6</v>
      </c>
      <c r="W23" s="8">
        <v>-106.8</v>
      </c>
      <c r="X23" s="8">
        <v>-112.1</v>
      </c>
      <c r="Y23" s="8">
        <v>-53.1</v>
      </c>
    </row>
    <row r="24" spans="2:25" ht="13.8" thickBot="1" x14ac:dyDescent="0.25">
      <c r="B24" s="21" t="s">
        <v>36</v>
      </c>
      <c r="C24" s="22" t="s">
        <v>17</v>
      </c>
      <c r="D24" s="23">
        <v>-14.4</v>
      </c>
      <c r="E24" s="23">
        <v>-41</v>
      </c>
      <c r="F24" s="35">
        <v>-19</v>
      </c>
      <c r="G24" s="35">
        <v>-19.899999999999999</v>
      </c>
      <c r="H24" s="35">
        <v>12.3</v>
      </c>
      <c r="I24" s="35">
        <v>-18.399999999999999</v>
      </c>
      <c r="J24" s="35">
        <v>-74.7</v>
      </c>
      <c r="K24" s="35">
        <v>-20.399999999999999</v>
      </c>
      <c r="L24" s="35">
        <v>-67.3</v>
      </c>
      <c r="M24" s="35">
        <v>-23.3</v>
      </c>
      <c r="N24" s="34">
        <v>-20.6</v>
      </c>
      <c r="O24" s="34">
        <v>-28.1</v>
      </c>
      <c r="P24" s="34">
        <v>-62.9</v>
      </c>
      <c r="Q24" s="34">
        <v>-38</v>
      </c>
      <c r="R24" s="34">
        <v>-26.8</v>
      </c>
      <c r="S24" s="34">
        <v>-50.8</v>
      </c>
      <c r="T24" s="34">
        <v>-31.4</v>
      </c>
      <c r="U24" s="34">
        <v>-32.799999999999997</v>
      </c>
      <c r="V24" s="34">
        <v>-40</v>
      </c>
      <c r="W24" s="34">
        <v>-50.6</v>
      </c>
      <c r="X24" s="34">
        <v>-48</v>
      </c>
      <c r="Y24" s="34">
        <v>-51.6</v>
      </c>
    </row>
    <row r="25" spans="2:25" ht="13.8" thickBot="1" x14ac:dyDescent="0.25">
      <c r="B25" s="28" t="s">
        <v>38</v>
      </c>
      <c r="C25" s="29" t="s">
        <v>17</v>
      </c>
      <c r="D25" s="5">
        <f>D22+D23</f>
        <v>24.400000000000006</v>
      </c>
      <c r="E25" s="5">
        <f>E22+E23</f>
        <v>-24.700000000000003</v>
      </c>
      <c r="F25" s="5">
        <f>F22+F23</f>
        <v>75</v>
      </c>
      <c r="G25" s="5">
        <f t="shared" ref="G25:O25" si="1">G22+G23</f>
        <v>34.200000000000003</v>
      </c>
      <c r="H25" s="5">
        <f>H22+H23</f>
        <v>-1</v>
      </c>
      <c r="I25" s="5">
        <f t="shared" si="1"/>
        <v>89.800000000000011</v>
      </c>
      <c r="J25" s="5">
        <f>J22+J23</f>
        <v>102.30000000000001</v>
      </c>
      <c r="K25" s="5">
        <f t="shared" si="1"/>
        <v>92.2</v>
      </c>
      <c r="L25" s="5">
        <f t="shared" si="1"/>
        <v>13</v>
      </c>
      <c r="M25" s="5">
        <f t="shared" si="1"/>
        <v>5.5999999999999943</v>
      </c>
      <c r="N25" s="5">
        <f t="shared" si="1"/>
        <v>-2.0999999999999943</v>
      </c>
      <c r="O25" s="5">
        <f t="shared" si="1"/>
        <v>211.8</v>
      </c>
      <c r="P25" s="5">
        <f>P22+P23</f>
        <v>-103.60000000000001</v>
      </c>
      <c r="Q25" s="6">
        <f>Q22+Q23</f>
        <v>88.3</v>
      </c>
      <c r="R25" s="5">
        <f>R22+R23</f>
        <v>-1.7000000000000028</v>
      </c>
      <c r="S25" s="5">
        <f>S22+S23</f>
        <v>52.999999999999993</v>
      </c>
      <c r="T25" s="5">
        <v>43.4</v>
      </c>
      <c r="U25" s="5">
        <v>48</v>
      </c>
      <c r="V25" s="5">
        <v>37.200000000000003</v>
      </c>
      <c r="W25" s="5">
        <v>87.2</v>
      </c>
      <c r="X25" s="5">
        <v>52.1</v>
      </c>
      <c r="Y25" s="5">
        <v>105.8</v>
      </c>
    </row>
    <row r="26" spans="2:25" ht="13.8" thickBot="1" x14ac:dyDescent="0.25">
      <c r="B26" s="21" t="s">
        <v>39</v>
      </c>
      <c r="C26" s="22" t="s">
        <v>17</v>
      </c>
      <c r="D26" s="37">
        <v>160.30000000000001</v>
      </c>
      <c r="E26" s="37">
        <v>153.4</v>
      </c>
      <c r="F26" s="37">
        <v>118.1</v>
      </c>
      <c r="G26" s="37">
        <v>156.6</v>
      </c>
      <c r="H26" s="37">
        <v>476.5</v>
      </c>
      <c r="I26" s="37">
        <v>146.6</v>
      </c>
      <c r="J26" s="37">
        <v>152.69999999999999</v>
      </c>
      <c r="K26" s="37">
        <v>186.6</v>
      </c>
      <c r="L26" s="37">
        <v>174.6</v>
      </c>
      <c r="M26" s="37">
        <v>195.8</v>
      </c>
      <c r="N26" s="37">
        <v>240.2</v>
      </c>
      <c r="O26" s="23">
        <v>263.3</v>
      </c>
      <c r="P26" s="23">
        <v>154.80000000000001</v>
      </c>
      <c r="Q26" s="23">
        <v>136.6</v>
      </c>
      <c r="R26" s="23">
        <v>246.1</v>
      </c>
      <c r="S26" s="23">
        <v>190</v>
      </c>
      <c r="T26" s="23">
        <v>176.9</v>
      </c>
      <c r="U26" s="23">
        <v>224.4</v>
      </c>
      <c r="V26" s="23">
        <v>196.6</v>
      </c>
      <c r="W26" s="23">
        <v>224</v>
      </c>
      <c r="X26" s="23">
        <v>216.1</v>
      </c>
      <c r="Y26" s="23">
        <v>216.1</v>
      </c>
    </row>
    <row r="27" spans="2:25" ht="13.8" thickBot="1" x14ac:dyDescent="0.25">
      <c r="B27" s="28" t="s">
        <v>37</v>
      </c>
      <c r="C27" s="29"/>
      <c r="D27" s="36" t="s">
        <v>0</v>
      </c>
      <c r="E27" s="36" t="s">
        <v>0</v>
      </c>
      <c r="F27" s="36" t="s">
        <v>0</v>
      </c>
      <c r="G27" s="32">
        <v>42309</v>
      </c>
      <c r="H27" s="32">
        <v>51113</v>
      </c>
      <c r="I27" s="32">
        <v>44235</v>
      </c>
      <c r="J27" s="32">
        <v>49420</v>
      </c>
      <c r="K27" s="32">
        <v>57870</v>
      </c>
      <c r="L27" s="32">
        <v>58559</v>
      </c>
      <c r="M27" s="32">
        <v>61468</v>
      </c>
      <c r="N27" s="32">
        <v>63477</v>
      </c>
      <c r="O27" s="32">
        <v>66496</v>
      </c>
      <c r="P27" s="32">
        <v>59514</v>
      </c>
      <c r="Q27" s="32">
        <v>63876</v>
      </c>
      <c r="R27" s="32">
        <v>66608</v>
      </c>
      <c r="S27" s="32">
        <v>71489</v>
      </c>
      <c r="T27" s="32">
        <v>71645</v>
      </c>
      <c r="U27" s="32">
        <v>69789</v>
      </c>
      <c r="V27" s="32">
        <v>68185</v>
      </c>
      <c r="W27" s="32">
        <v>69229</v>
      </c>
      <c r="X27" s="32">
        <v>70153</v>
      </c>
      <c r="Y27" s="32">
        <v>75940</v>
      </c>
    </row>
    <row r="28" spans="2:25" x14ac:dyDescent="0.2">
      <c r="B28" s="7"/>
      <c r="C28" s="20"/>
    </row>
    <row r="29" spans="2:25" x14ac:dyDescent="0.2">
      <c r="B29" s="7" t="s">
        <v>52</v>
      </c>
      <c r="C29" s="20"/>
    </row>
    <row r="30" spans="2:25" x14ac:dyDescent="0.2">
      <c r="B30" s="7" t="s">
        <v>2</v>
      </c>
      <c r="C30" s="20"/>
    </row>
    <row r="31" spans="2:25" x14ac:dyDescent="0.2">
      <c r="B31" s="7"/>
      <c r="C31" s="20"/>
    </row>
    <row r="32" spans="2:25" ht="32.4" x14ac:dyDescent="0.2">
      <c r="B32" s="27" t="s">
        <v>3</v>
      </c>
      <c r="C32" s="20"/>
    </row>
    <row r="33" spans="2:20" x14ac:dyDescent="0.2">
      <c r="B33" s="7" t="s">
        <v>6</v>
      </c>
      <c r="C33" s="20"/>
    </row>
    <row r="34" spans="2:20" x14ac:dyDescent="0.2">
      <c r="B34" s="7"/>
      <c r="C34" s="20"/>
    </row>
    <row r="35" spans="2:20" ht="14.1" customHeight="1" x14ac:dyDescent="0.2">
      <c r="B35" s="4" t="s">
        <v>8</v>
      </c>
      <c r="C35" s="20"/>
      <c r="F35" s="3"/>
      <c r="G35" s="3"/>
      <c r="H35" s="3"/>
      <c r="I35" s="3"/>
      <c r="J35" s="3"/>
      <c r="K35" s="3"/>
      <c r="L35" s="3"/>
      <c r="M35" s="3"/>
      <c r="N35" s="3"/>
      <c r="O35" s="3"/>
      <c r="P35" s="3"/>
      <c r="Q35" s="3"/>
      <c r="R35" s="3"/>
      <c r="S35" s="3"/>
      <c r="T35" s="3"/>
    </row>
    <row r="36" spans="2:20" ht="14.1" customHeight="1" x14ac:dyDescent="0.2">
      <c r="B36" s="4" t="s">
        <v>7</v>
      </c>
      <c r="C36" s="20"/>
      <c r="F36" s="3"/>
      <c r="G36" s="3"/>
      <c r="H36" s="3"/>
      <c r="I36" s="3"/>
      <c r="J36" s="3"/>
      <c r="K36" s="3"/>
      <c r="L36" s="3"/>
      <c r="M36" s="3"/>
      <c r="N36" s="3"/>
      <c r="O36" s="3"/>
      <c r="P36" s="3"/>
      <c r="Q36" s="3"/>
      <c r="R36" s="3"/>
      <c r="S36" s="3"/>
      <c r="T36" s="3"/>
    </row>
    <row r="37" spans="2:20" ht="14.1" customHeight="1" x14ac:dyDescent="0.2">
      <c r="B37" s="4" t="s">
        <v>9</v>
      </c>
      <c r="C37" s="20"/>
      <c r="F37" s="3"/>
      <c r="G37" s="3"/>
      <c r="H37" s="3"/>
      <c r="I37" s="3"/>
      <c r="J37" s="3"/>
      <c r="K37" s="3"/>
      <c r="L37" s="3"/>
      <c r="M37" s="3"/>
      <c r="N37" s="3"/>
      <c r="O37" s="3"/>
      <c r="P37" s="3"/>
      <c r="Q37" s="3"/>
      <c r="R37" s="3"/>
      <c r="S37" s="3"/>
      <c r="T37" s="3"/>
    </row>
    <row r="38" spans="2:20" ht="14.1" customHeight="1" x14ac:dyDescent="0.2">
      <c r="B38" s="4" t="s">
        <v>4</v>
      </c>
      <c r="C38" s="20"/>
    </row>
    <row r="39" spans="2:20" ht="14.1" customHeight="1" x14ac:dyDescent="0.2">
      <c r="B39" s="4" t="s">
        <v>5</v>
      </c>
      <c r="C39" s="20"/>
    </row>
  </sheetData>
  <phoneticPr fontId="2"/>
  <pageMargins left="0.62992125984251968" right="0.62992125984251968" top="0.94488188976377963" bottom="0.74803149606299213" header="0.31496062992125984" footer="0.31496062992125984"/>
  <pageSetup paperSize="9" scale="70" orientation="landscape" r:id="rId1"/>
  <headerFooter>
    <oddHeader>&amp;L&amp;G&amp;RMay 15, 2023
Kyocera Corporation</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CAC5880462B946B0A91E6D72202D87" ma:contentTypeVersion="9" ma:contentTypeDescription="新しいドキュメントを作成します。" ma:contentTypeScope="" ma:versionID="bd51e4ad08317c8169ff6e935061a1df">
  <xsd:schema xmlns:xsd="http://www.w3.org/2001/XMLSchema" xmlns:xs="http://www.w3.org/2001/XMLSchema" xmlns:p="http://schemas.microsoft.com/office/2006/metadata/properties" xmlns:ns2="504f0189-df45-49d6-b102-8312e42f3a62" targetNamespace="http://schemas.microsoft.com/office/2006/metadata/properties" ma:root="true" ma:fieldsID="44718ad8b3b44148fb546c47ef576874" ns2:_="">
    <xsd:import namespace="504f0189-df45-49d6-b102-8312e42f3a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f0189-df45-49d6-b102-8312e42f3a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08C50F-824A-4F85-B775-0389B9A75626}">
  <ds:schemaRefs>
    <ds:schemaRef ds:uri="http://schemas.microsoft.com/sharepoint/v3/contenttype/forms"/>
  </ds:schemaRefs>
</ds:datastoreItem>
</file>

<file path=customXml/itemProps2.xml><?xml version="1.0" encoding="utf-8"?>
<ds:datastoreItem xmlns:ds="http://schemas.openxmlformats.org/officeDocument/2006/customXml" ds:itemID="{31B56020-3C15-4717-9EA2-12357BF6F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4f0189-df45-49d6-b102-8312e42f3a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C18DCE-E52F-402A-9987-54798B50363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4f0189-df45-49d6-b102-8312e42f3a62"/>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2018-2024</vt:lpstr>
      <vt:lpstr>1997-2018</vt:lpstr>
      <vt:lpstr>'1997-2018'!Print_Area</vt:lpstr>
      <vt:lpstr>'2018-2024'!Print_Area</vt:lpstr>
      <vt:lpstr>'1997-2018'!Print_Titles</vt:lpstr>
      <vt:lpstr>'2018-2024'!Print_Titles</vt:lpstr>
    </vt:vector>
  </TitlesOfParts>
  <Company>経営管理統括部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京セラ株式会社</dc:creator>
  <cp:lastModifiedBy>Yoshikawa Yuuki　( 吉川　夕貴 )</cp:lastModifiedBy>
  <cp:lastPrinted>2023-04-07T02:16:41Z</cp:lastPrinted>
  <dcterms:created xsi:type="dcterms:W3CDTF">2004-12-01T06:43:16Z</dcterms:created>
  <dcterms:modified xsi:type="dcterms:W3CDTF">2024-10-29T05:35:48Z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0x010100C4CAC5880462B946B0A91E6D72202D87</vt:lpwstr>
  </property>
</Properties>
</file>